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1600" windowHeight="8736" tabRatio="888"/>
  </bookViews>
  <sheets>
    <sheet name="Instructions+Tips" sheetId="10" r:id="rId1"/>
    <sheet name="1-FTE Entry" sheetId="2" r:id="rId2"/>
    <sheet name="2-Expenditures" sheetId="7" r:id="rId3"/>
    <sheet name="3-Fund Source (Formulaic)" sheetId="14" r:id="rId4"/>
    <sheet name="3-Fund Source (Manual)" sheetId="9" r:id="rId5"/>
    <sheet name="Additional Line Item Detail" sheetId="26" r:id="rId6"/>
    <sheet name="Calculations" sheetId="8" r:id="rId7"/>
    <sheet name="Fee Revenue" sheetId="12" r:id="rId8"/>
    <sheet name="FTE Costs (Ref. Only)" sheetId="15" r:id="rId9"/>
    <sheet name="Salary and Cost Data" sheetId="1" r:id="rId10"/>
    <sheet name="3 - Funding Source (Alt.1)" sheetId="13" state="hidden" r:id="rId11"/>
  </sheets>
  <definedNames>
    <definedName name="_xlnm._FilterDatabase" localSheetId="3" hidden="1">'3-Fund Source (Formulaic)'!$W$16:$W$16</definedName>
    <definedName name="_xlnm.Print_Area" localSheetId="1">'1-FTE Entry'!$B$2:$AJ$38,'1-FTE Entry'!$B$41:$AJ$54</definedName>
    <definedName name="_xlnm.Print_Area" localSheetId="2">'2-Expenditures'!$B$2:$I$10,'2-Expenditures'!$B$13:$J$69,'2-Expenditures'!$B$72:$J$128,'2-Expenditures'!$B$131:$J$187,'2-Expenditures'!$B$190:$J$246,'2-Expenditures'!$B$249:$J$305</definedName>
    <definedName name="_xlnm.Print_Area" localSheetId="10">'3 - Funding Source (Alt.1)'!$B$1:$J$10,'3 - Funding Source (Alt.1)'!$B$13:$J$46,'3 - Funding Source (Alt.1)'!$B$49:$J$82,'3 - Funding Source (Alt.1)'!$B$85:$J$118,'3 - Funding Source (Alt.1)'!$B$121:$J$154,'3 - Funding Source (Alt.1)'!$B$157:$J$190</definedName>
    <definedName name="_xlnm.Print_Area" localSheetId="3">'3-Fund Source (Formulaic)'!$B$1:$M$10,'3-Fund Source (Formulaic)'!$B$13:$M$69,'3-Fund Source (Formulaic)'!$B$72:$M$128,'3-Fund Source (Formulaic)'!$B$131:$M$187,'3-Fund Source (Formulaic)'!$B$190:$M$246,'3-Fund Source (Formulaic)'!$B$249:$M$305</definedName>
    <definedName name="_xlnm.Print_Area" localSheetId="4">'3-Fund Source (Manual)'!$B$1:$M$10,'3-Fund Source (Manual)'!$B$13:$M$69,'3-Fund Source (Manual)'!$B$72:$M$128,'3-Fund Source (Manual)'!$B$131:$M$187,'3-Fund Source (Manual)'!$B$190:$M$246,'3-Fund Source (Manual)'!$B$249:$M$305</definedName>
    <definedName name="_xlnm.Print_Area" localSheetId="5">'Additional Line Item Detail'!$A$1:$J$48</definedName>
    <definedName name="_xlnm.Print_Area" localSheetId="6">Calculations!$B$3:$I$5</definedName>
    <definedName name="_xlnm.Print_Area" localSheetId="7">'Fee Revenue'!$B$1:$J$55</definedName>
    <definedName name="_xlnm.Print_Area" localSheetId="8">'FTE Costs (Ref. Only)'!$B$25:$Q$44,'FTE Costs (Ref. Only)'!$C$5:$H$23</definedName>
    <definedName name="_xlnm.Print_Area" localSheetId="0">'Instructions+Tips'!$A$1:$R$185</definedName>
    <definedName name="_xlnm.Print_Titles" localSheetId="1">'1-FTE Entry'!$B:$C</definedName>
    <definedName name="_xlnm.Print_Titles" localSheetId="2">'2-Expenditures'!$1:$3</definedName>
    <definedName name="_xlnm.Print_Titles" localSheetId="7">'Fee Revenue'!$1:$1</definedName>
    <definedName name="_xlnm.Print_Titles" localSheetId="8">'FTE Costs (Ref. Only)'!$B:$C</definedName>
  </definedNames>
  <calcPr calcId="162913"/>
  <pivotCaches>
    <pivotCache cacheId="0"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5" i="7" l="1"/>
  <c r="I284" i="7"/>
  <c r="I226" i="7"/>
  <c r="I225" i="7"/>
  <c r="I167" i="7"/>
  <c r="I166" i="7"/>
  <c r="I49" i="7"/>
  <c r="I48" i="7"/>
  <c r="I107" i="7"/>
  <c r="I108" i="7"/>
  <c r="H10" i="7" l="1"/>
  <c r="G10" i="7"/>
  <c r="F10" i="7"/>
  <c r="E10" i="7"/>
  <c r="H9" i="7"/>
  <c r="G9" i="7"/>
  <c r="F9" i="7"/>
  <c r="E9" i="7"/>
  <c r="H6" i="7"/>
  <c r="G6" i="7"/>
  <c r="F6" i="7"/>
  <c r="E6" i="7"/>
  <c r="G777" i="1" l="1"/>
  <c r="G778" i="1"/>
  <c r="G776" i="1"/>
  <c r="F776" i="1" s="1"/>
  <c r="G774" i="1"/>
  <c r="F774" i="1" s="1"/>
  <c r="G775" i="1"/>
  <c r="F775" i="1" s="1"/>
  <c r="H775" i="1"/>
  <c r="I775" i="1"/>
  <c r="I774" i="1"/>
  <c r="E775" i="1"/>
  <c r="E774" i="1"/>
  <c r="I773" i="1"/>
  <c r="E773" i="1"/>
  <c r="G773" i="1"/>
  <c r="H773" i="1" s="1"/>
  <c r="H776" i="1" l="1"/>
  <c r="H778" i="1"/>
  <c r="F778" i="1"/>
  <c r="F777" i="1"/>
  <c r="H777" i="1"/>
  <c r="H774" i="1"/>
  <c r="F773" i="1"/>
  <c r="C74" i="2"/>
  <c r="D74" i="2"/>
  <c r="E74" i="2"/>
  <c r="F74" i="2"/>
  <c r="G74" i="2"/>
  <c r="H74" i="2"/>
  <c r="I74" i="2"/>
  <c r="J74" i="2"/>
  <c r="K74" i="2"/>
  <c r="L74" i="2"/>
  <c r="M74" i="2"/>
  <c r="N11" i="2" l="1"/>
  <c r="N12" i="2"/>
  <c r="N13" i="2"/>
  <c r="N14" i="2"/>
  <c r="N15" i="2"/>
  <c r="N16" i="2"/>
  <c r="N17" i="2"/>
  <c r="N18" i="2"/>
  <c r="N19" i="2"/>
  <c r="N20" i="2"/>
  <c r="N21" i="2"/>
  <c r="N22" i="2"/>
  <c r="N23" i="2"/>
  <c r="N24" i="2"/>
  <c r="N10" i="2"/>
  <c r="AA10" i="2" s="1"/>
  <c r="R12" i="1" l="1"/>
  <c r="R22" i="1"/>
  <c r="R23" i="1" s="1"/>
  <c r="R11" i="1"/>
  <c r="S22" i="1"/>
  <c r="T22" i="1"/>
  <c r="T23" i="1" s="1"/>
  <c r="Q22" i="1"/>
  <c r="S23" i="1" s="1"/>
  <c r="S11" i="1"/>
  <c r="T11" i="1"/>
  <c r="T12" i="1" s="1"/>
  <c r="Q11" i="1"/>
  <c r="S12" i="1" l="1"/>
  <c r="W4" i="1"/>
  <c r="Z11" i="1"/>
  <c r="C771" i="2"/>
  <c r="D771" i="2"/>
  <c r="E771" i="2"/>
  <c r="F771" i="2"/>
  <c r="G771" i="2"/>
  <c r="H771" i="2"/>
  <c r="I771" i="2"/>
  <c r="J771" i="2"/>
  <c r="K771" i="2"/>
  <c r="L771" i="2"/>
  <c r="M771" i="2"/>
  <c r="C772" i="2"/>
  <c r="D772" i="2"/>
  <c r="E772" i="2"/>
  <c r="F772" i="2"/>
  <c r="G772" i="2"/>
  <c r="H772" i="2"/>
  <c r="I772" i="2"/>
  <c r="J772" i="2"/>
  <c r="K772" i="2"/>
  <c r="L772" i="2"/>
  <c r="M772" i="2"/>
  <c r="C773" i="2"/>
  <c r="D773" i="2"/>
  <c r="E773" i="2"/>
  <c r="F773" i="2"/>
  <c r="G773" i="2"/>
  <c r="H773" i="2"/>
  <c r="I773" i="2"/>
  <c r="J773" i="2"/>
  <c r="K773" i="2"/>
  <c r="L773" i="2"/>
  <c r="M773" i="2"/>
  <c r="C774" i="2"/>
  <c r="D774" i="2"/>
  <c r="E774" i="2"/>
  <c r="F774" i="2"/>
  <c r="G774" i="2"/>
  <c r="H774" i="2"/>
  <c r="I774" i="2"/>
  <c r="J774" i="2"/>
  <c r="K774" i="2"/>
  <c r="L774" i="2"/>
  <c r="M774" i="2"/>
  <c r="C775" i="2"/>
  <c r="D775" i="2"/>
  <c r="E775" i="2"/>
  <c r="F775" i="2"/>
  <c r="G775" i="2"/>
  <c r="H775" i="2"/>
  <c r="I775" i="2"/>
  <c r="J775" i="2"/>
  <c r="K775" i="2"/>
  <c r="L775" i="2"/>
  <c r="M775" i="2"/>
  <c r="C776" i="2"/>
  <c r="D776" i="2"/>
  <c r="E776" i="2"/>
  <c r="F776" i="2"/>
  <c r="G776" i="2"/>
  <c r="H776" i="2"/>
  <c r="I776" i="2"/>
  <c r="J776" i="2"/>
  <c r="K776" i="2"/>
  <c r="L776" i="2"/>
  <c r="M776" i="2"/>
  <c r="C777" i="2"/>
  <c r="D777" i="2"/>
  <c r="E777" i="2"/>
  <c r="F777" i="2"/>
  <c r="G777" i="2"/>
  <c r="H777" i="2"/>
  <c r="I777" i="2"/>
  <c r="J777" i="2"/>
  <c r="K777" i="2"/>
  <c r="L777" i="2"/>
  <c r="M777" i="2"/>
  <c r="C778" i="2"/>
  <c r="D778" i="2"/>
  <c r="E778" i="2"/>
  <c r="F778" i="2"/>
  <c r="G778" i="2"/>
  <c r="H778" i="2"/>
  <c r="I778" i="2"/>
  <c r="J778" i="2"/>
  <c r="K778" i="2"/>
  <c r="L778" i="2"/>
  <c r="M778" i="2"/>
  <c r="C779" i="2"/>
  <c r="D779" i="2"/>
  <c r="E779" i="2"/>
  <c r="F779" i="2"/>
  <c r="G779" i="2"/>
  <c r="H779" i="2"/>
  <c r="I779" i="2"/>
  <c r="J779" i="2"/>
  <c r="K779" i="2"/>
  <c r="L779" i="2"/>
  <c r="M779" i="2"/>
  <c r="C780" i="2"/>
  <c r="D780" i="2"/>
  <c r="E780" i="2"/>
  <c r="F780" i="2"/>
  <c r="G780" i="2"/>
  <c r="H780" i="2"/>
  <c r="I780" i="2"/>
  <c r="J780" i="2"/>
  <c r="K780" i="2"/>
  <c r="L780" i="2"/>
  <c r="M780" i="2"/>
  <c r="C781" i="2"/>
  <c r="D781" i="2"/>
  <c r="E781" i="2"/>
  <c r="F781" i="2"/>
  <c r="G781" i="2"/>
  <c r="H781" i="2"/>
  <c r="I781" i="2"/>
  <c r="J781" i="2"/>
  <c r="K781" i="2"/>
  <c r="L781" i="2"/>
  <c r="M781" i="2"/>
  <c r="C782" i="2"/>
  <c r="D782" i="2"/>
  <c r="E782" i="2"/>
  <c r="F782" i="2"/>
  <c r="G782" i="2"/>
  <c r="H782" i="2"/>
  <c r="I782" i="2"/>
  <c r="J782" i="2"/>
  <c r="K782" i="2"/>
  <c r="L782" i="2"/>
  <c r="M782" i="2"/>
  <c r="C783" i="2"/>
  <c r="D783" i="2"/>
  <c r="E783" i="2"/>
  <c r="F783" i="2"/>
  <c r="G783" i="2"/>
  <c r="H783" i="2"/>
  <c r="I783" i="2"/>
  <c r="J783" i="2"/>
  <c r="K783" i="2"/>
  <c r="L783" i="2"/>
  <c r="M783" i="2"/>
  <c r="C784" i="2"/>
  <c r="D784" i="2"/>
  <c r="E784" i="2"/>
  <c r="F784" i="2"/>
  <c r="G784" i="2"/>
  <c r="H784" i="2"/>
  <c r="I784" i="2"/>
  <c r="J784" i="2"/>
  <c r="K784" i="2"/>
  <c r="L784" i="2"/>
  <c r="M784" i="2"/>
  <c r="C785" i="2"/>
  <c r="D785" i="2"/>
  <c r="E785" i="2"/>
  <c r="F785" i="2"/>
  <c r="G785" i="2"/>
  <c r="H785" i="2"/>
  <c r="I785" i="2"/>
  <c r="J785" i="2"/>
  <c r="K785" i="2"/>
  <c r="L785" i="2"/>
  <c r="M785" i="2"/>
  <c r="C786" i="2"/>
  <c r="D786" i="2"/>
  <c r="E786" i="2"/>
  <c r="F786" i="2"/>
  <c r="G786" i="2"/>
  <c r="H786" i="2"/>
  <c r="I786" i="2"/>
  <c r="J786" i="2"/>
  <c r="K786" i="2"/>
  <c r="L786" i="2"/>
  <c r="M786" i="2"/>
  <c r="C787" i="2"/>
  <c r="D787" i="2"/>
  <c r="E787" i="2"/>
  <c r="F787" i="2"/>
  <c r="G787" i="2"/>
  <c r="H787" i="2"/>
  <c r="I787" i="2"/>
  <c r="J787" i="2"/>
  <c r="K787" i="2"/>
  <c r="L787" i="2"/>
  <c r="M787" i="2"/>
  <c r="C788" i="2"/>
  <c r="D788" i="2"/>
  <c r="E788" i="2"/>
  <c r="F788" i="2"/>
  <c r="G788" i="2"/>
  <c r="H788" i="2"/>
  <c r="I788" i="2"/>
  <c r="J788" i="2"/>
  <c r="K788" i="2"/>
  <c r="L788" i="2"/>
  <c r="M788" i="2"/>
  <c r="C789" i="2"/>
  <c r="D789" i="2"/>
  <c r="E789" i="2"/>
  <c r="F789" i="2"/>
  <c r="G789" i="2"/>
  <c r="H789" i="2"/>
  <c r="I789" i="2"/>
  <c r="J789" i="2"/>
  <c r="K789" i="2"/>
  <c r="L789" i="2"/>
  <c r="M789" i="2"/>
  <c r="C790" i="2"/>
  <c r="D790" i="2"/>
  <c r="E790" i="2"/>
  <c r="F790" i="2"/>
  <c r="G790" i="2"/>
  <c r="H790" i="2"/>
  <c r="I790" i="2"/>
  <c r="J790" i="2"/>
  <c r="K790" i="2"/>
  <c r="L790" i="2"/>
  <c r="M790" i="2"/>
  <c r="C791" i="2"/>
  <c r="D791" i="2"/>
  <c r="E791" i="2"/>
  <c r="F791" i="2"/>
  <c r="G791" i="2"/>
  <c r="H791" i="2"/>
  <c r="I791" i="2"/>
  <c r="J791" i="2"/>
  <c r="K791" i="2"/>
  <c r="L791" i="2"/>
  <c r="M791" i="2"/>
  <c r="C792" i="2"/>
  <c r="D792" i="2"/>
  <c r="E792" i="2"/>
  <c r="F792" i="2"/>
  <c r="G792" i="2"/>
  <c r="H792" i="2"/>
  <c r="I792" i="2"/>
  <c r="J792" i="2"/>
  <c r="K792" i="2"/>
  <c r="L792" i="2"/>
  <c r="M792" i="2"/>
  <c r="C793" i="2"/>
  <c r="D793" i="2"/>
  <c r="E793" i="2"/>
  <c r="F793" i="2"/>
  <c r="G793" i="2"/>
  <c r="H793" i="2"/>
  <c r="I793" i="2"/>
  <c r="J793" i="2"/>
  <c r="K793" i="2"/>
  <c r="L793" i="2"/>
  <c r="M793" i="2"/>
  <c r="C794" i="2"/>
  <c r="D794" i="2"/>
  <c r="E794" i="2"/>
  <c r="F794" i="2"/>
  <c r="G794" i="2"/>
  <c r="H794" i="2"/>
  <c r="I794" i="2"/>
  <c r="J794" i="2"/>
  <c r="K794" i="2"/>
  <c r="L794" i="2"/>
  <c r="M794" i="2"/>
  <c r="C795" i="2"/>
  <c r="D795" i="2"/>
  <c r="E795" i="2"/>
  <c r="F795" i="2"/>
  <c r="G795" i="2"/>
  <c r="H795" i="2"/>
  <c r="I795" i="2"/>
  <c r="J795" i="2"/>
  <c r="K795" i="2"/>
  <c r="L795" i="2"/>
  <c r="M795" i="2"/>
  <c r="C796" i="2"/>
  <c r="D796" i="2"/>
  <c r="E796" i="2"/>
  <c r="F796" i="2"/>
  <c r="G796" i="2"/>
  <c r="H796" i="2"/>
  <c r="I796" i="2"/>
  <c r="J796" i="2"/>
  <c r="K796" i="2"/>
  <c r="L796" i="2"/>
  <c r="M796" i="2"/>
  <c r="C797" i="2"/>
  <c r="D797" i="2"/>
  <c r="E797" i="2"/>
  <c r="F797" i="2"/>
  <c r="G797" i="2"/>
  <c r="H797" i="2"/>
  <c r="I797" i="2"/>
  <c r="J797" i="2"/>
  <c r="K797" i="2"/>
  <c r="L797" i="2"/>
  <c r="M797" i="2"/>
  <c r="C798" i="2"/>
  <c r="D798" i="2"/>
  <c r="E798" i="2"/>
  <c r="F798" i="2"/>
  <c r="G798" i="2"/>
  <c r="H798" i="2"/>
  <c r="I798" i="2"/>
  <c r="J798" i="2"/>
  <c r="K798" i="2"/>
  <c r="L798" i="2"/>
  <c r="M798" i="2"/>
  <c r="C799" i="2"/>
  <c r="D799" i="2"/>
  <c r="E799" i="2"/>
  <c r="F799" i="2"/>
  <c r="G799" i="2"/>
  <c r="H799" i="2"/>
  <c r="I799" i="2"/>
  <c r="J799" i="2"/>
  <c r="K799" i="2"/>
  <c r="L799" i="2"/>
  <c r="M799" i="2"/>
  <c r="C800" i="2"/>
  <c r="D800" i="2"/>
  <c r="E800" i="2"/>
  <c r="F800" i="2"/>
  <c r="G800" i="2"/>
  <c r="H800" i="2"/>
  <c r="I800" i="2"/>
  <c r="J800" i="2"/>
  <c r="K800" i="2"/>
  <c r="L800" i="2"/>
  <c r="M800" i="2"/>
  <c r="C801" i="2"/>
  <c r="D801" i="2"/>
  <c r="E801" i="2"/>
  <c r="F801" i="2"/>
  <c r="G801" i="2"/>
  <c r="H801" i="2"/>
  <c r="I801" i="2"/>
  <c r="J801" i="2"/>
  <c r="K801" i="2"/>
  <c r="L801" i="2"/>
  <c r="M801" i="2"/>
  <c r="C802" i="2"/>
  <c r="D802" i="2"/>
  <c r="E802" i="2"/>
  <c r="F802" i="2"/>
  <c r="G802" i="2"/>
  <c r="H802" i="2"/>
  <c r="I802" i="2"/>
  <c r="J802" i="2"/>
  <c r="K802" i="2"/>
  <c r="L802" i="2"/>
  <c r="M802" i="2"/>
  <c r="C803" i="2"/>
  <c r="D803" i="2"/>
  <c r="E803" i="2"/>
  <c r="F803" i="2"/>
  <c r="G803" i="2"/>
  <c r="H803" i="2"/>
  <c r="I803" i="2"/>
  <c r="J803" i="2"/>
  <c r="K803" i="2"/>
  <c r="L803" i="2"/>
  <c r="M803" i="2"/>
  <c r="C804" i="2"/>
  <c r="D804" i="2"/>
  <c r="E804" i="2"/>
  <c r="F804" i="2"/>
  <c r="G804" i="2"/>
  <c r="H804" i="2"/>
  <c r="I804" i="2"/>
  <c r="J804" i="2"/>
  <c r="K804" i="2"/>
  <c r="L804" i="2"/>
  <c r="M804" i="2"/>
  <c r="C805" i="2"/>
  <c r="D805" i="2"/>
  <c r="E805" i="2"/>
  <c r="F805" i="2"/>
  <c r="G805" i="2"/>
  <c r="H805" i="2"/>
  <c r="I805" i="2"/>
  <c r="J805" i="2"/>
  <c r="K805" i="2"/>
  <c r="L805" i="2"/>
  <c r="M805" i="2"/>
  <c r="C806" i="2"/>
  <c r="D806" i="2"/>
  <c r="E806" i="2"/>
  <c r="F806" i="2"/>
  <c r="G806" i="2"/>
  <c r="H806" i="2"/>
  <c r="I806" i="2"/>
  <c r="J806" i="2"/>
  <c r="K806" i="2"/>
  <c r="L806" i="2"/>
  <c r="M806" i="2"/>
  <c r="C807" i="2"/>
  <c r="D807" i="2"/>
  <c r="E807" i="2"/>
  <c r="F807" i="2"/>
  <c r="G807" i="2"/>
  <c r="H807" i="2"/>
  <c r="I807" i="2"/>
  <c r="J807" i="2"/>
  <c r="K807" i="2"/>
  <c r="L807" i="2"/>
  <c r="M807" i="2"/>
  <c r="C808" i="2"/>
  <c r="D808" i="2"/>
  <c r="E808" i="2"/>
  <c r="F808" i="2"/>
  <c r="G808" i="2"/>
  <c r="H808" i="2"/>
  <c r="I808" i="2"/>
  <c r="J808" i="2"/>
  <c r="K808" i="2"/>
  <c r="L808" i="2"/>
  <c r="M808" i="2"/>
  <c r="C809" i="2"/>
  <c r="D809" i="2"/>
  <c r="E809" i="2"/>
  <c r="F809" i="2"/>
  <c r="G809" i="2"/>
  <c r="H809" i="2"/>
  <c r="I809" i="2"/>
  <c r="J809" i="2"/>
  <c r="K809" i="2"/>
  <c r="L809" i="2"/>
  <c r="M809" i="2"/>
  <c r="C810" i="2"/>
  <c r="D810" i="2"/>
  <c r="E810" i="2"/>
  <c r="F810" i="2"/>
  <c r="G810" i="2"/>
  <c r="H810" i="2"/>
  <c r="I810" i="2"/>
  <c r="J810" i="2"/>
  <c r="K810" i="2"/>
  <c r="L810" i="2"/>
  <c r="M810" i="2"/>
  <c r="C811" i="2"/>
  <c r="D811" i="2"/>
  <c r="E811" i="2"/>
  <c r="F811" i="2"/>
  <c r="G811" i="2"/>
  <c r="H811" i="2"/>
  <c r="I811" i="2"/>
  <c r="J811" i="2"/>
  <c r="K811" i="2"/>
  <c r="L811" i="2"/>
  <c r="M811" i="2"/>
  <c r="C812" i="2"/>
  <c r="D812" i="2"/>
  <c r="E812" i="2"/>
  <c r="F812" i="2"/>
  <c r="G812" i="2"/>
  <c r="H812" i="2"/>
  <c r="I812" i="2"/>
  <c r="J812" i="2"/>
  <c r="K812" i="2"/>
  <c r="L812" i="2"/>
  <c r="M812" i="2"/>
  <c r="C813" i="2"/>
  <c r="D813" i="2"/>
  <c r="E813" i="2"/>
  <c r="F813" i="2"/>
  <c r="G813" i="2"/>
  <c r="H813" i="2"/>
  <c r="I813" i="2"/>
  <c r="J813" i="2"/>
  <c r="K813" i="2"/>
  <c r="L813" i="2"/>
  <c r="M813" i="2"/>
  <c r="C814" i="2"/>
  <c r="D814" i="2"/>
  <c r="E814" i="2"/>
  <c r="F814" i="2"/>
  <c r="G814" i="2"/>
  <c r="H814" i="2"/>
  <c r="I814" i="2"/>
  <c r="J814" i="2"/>
  <c r="K814" i="2"/>
  <c r="L814" i="2"/>
  <c r="M814" i="2"/>
  <c r="C815" i="2"/>
  <c r="D815" i="2"/>
  <c r="E815" i="2"/>
  <c r="F815" i="2"/>
  <c r="G815" i="2"/>
  <c r="H815" i="2"/>
  <c r="I815" i="2"/>
  <c r="J815" i="2"/>
  <c r="K815" i="2"/>
  <c r="L815" i="2"/>
  <c r="M815" i="2"/>
  <c r="C816" i="2"/>
  <c r="D816" i="2"/>
  <c r="E816" i="2"/>
  <c r="F816" i="2"/>
  <c r="G816" i="2"/>
  <c r="H816" i="2"/>
  <c r="I816" i="2"/>
  <c r="J816" i="2"/>
  <c r="K816" i="2"/>
  <c r="L816" i="2"/>
  <c r="M816" i="2"/>
  <c r="C817" i="2"/>
  <c r="D817" i="2"/>
  <c r="E817" i="2"/>
  <c r="F817" i="2"/>
  <c r="G817" i="2"/>
  <c r="H817" i="2"/>
  <c r="I817" i="2"/>
  <c r="J817" i="2"/>
  <c r="K817" i="2"/>
  <c r="L817" i="2"/>
  <c r="M817" i="2"/>
  <c r="C818" i="2"/>
  <c r="D818" i="2"/>
  <c r="E818" i="2"/>
  <c r="F818" i="2"/>
  <c r="G818" i="2"/>
  <c r="H818" i="2"/>
  <c r="I818" i="2"/>
  <c r="J818" i="2"/>
  <c r="K818" i="2"/>
  <c r="L818" i="2"/>
  <c r="M818" i="2"/>
  <c r="C819" i="2"/>
  <c r="D819" i="2"/>
  <c r="E819" i="2"/>
  <c r="F819" i="2"/>
  <c r="G819" i="2"/>
  <c r="H819" i="2"/>
  <c r="I819" i="2"/>
  <c r="J819" i="2"/>
  <c r="K819" i="2"/>
  <c r="L819" i="2"/>
  <c r="M819" i="2"/>
  <c r="C820" i="2"/>
  <c r="D820" i="2"/>
  <c r="E820" i="2"/>
  <c r="F820" i="2"/>
  <c r="G820" i="2"/>
  <c r="H820" i="2"/>
  <c r="I820" i="2"/>
  <c r="J820" i="2"/>
  <c r="K820" i="2"/>
  <c r="L820" i="2"/>
  <c r="M820" i="2"/>
  <c r="C821" i="2"/>
  <c r="D821" i="2"/>
  <c r="E821" i="2"/>
  <c r="F821" i="2"/>
  <c r="G821" i="2"/>
  <c r="H821" i="2"/>
  <c r="I821" i="2"/>
  <c r="J821" i="2"/>
  <c r="K821" i="2"/>
  <c r="L821" i="2"/>
  <c r="M821" i="2"/>
  <c r="C822" i="2"/>
  <c r="D822" i="2"/>
  <c r="E822" i="2"/>
  <c r="F822" i="2"/>
  <c r="G822" i="2"/>
  <c r="H822" i="2"/>
  <c r="I822" i="2"/>
  <c r="J822" i="2"/>
  <c r="K822" i="2"/>
  <c r="L822" i="2"/>
  <c r="M822" i="2"/>
  <c r="C823" i="2"/>
  <c r="D823" i="2"/>
  <c r="E823" i="2"/>
  <c r="F823" i="2"/>
  <c r="G823" i="2"/>
  <c r="H823" i="2"/>
  <c r="I823" i="2"/>
  <c r="J823" i="2"/>
  <c r="K823" i="2"/>
  <c r="L823" i="2"/>
  <c r="M823" i="2"/>
  <c r="C824" i="2"/>
  <c r="D824" i="2"/>
  <c r="E824" i="2"/>
  <c r="F824" i="2"/>
  <c r="G824" i="2"/>
  <c r="H824" i="2"/>
  <c r="I824" i="2"/>
  <c r="J824" i="2"/>
  <c r="K824" i="2"/>
  <c r="L824" i="2"/>
  <c r="M824" i="2"/>
  <c r="C825" i="2"/>
  <c r="D825" i="2"/>
  <c r="E825" i="2"/>
  <c r="F825" i="2"/>
  <c r="G825" i="2"/>
  <c r="H825" i="2"/>
  <c r="I825" i="2"/>
  <c r="J825" i="2"/>
  <c r="K825" i="2"/>
  <c r="L825" i="2"/>
  <c r="M825" i="2"/>
  <c r="C826" i="2"/>
  <c r="D826" i="2"/>
  <c r="E826" i="2"/>
  <c r="F826" i="2"/>
  <c r="G826" i="2"/>
  <c r="H826" i="2"/>
  <c r="I826" i="2"/>
  <c r="J826" i="2"/>
  <c r="K826" i="2"/>
  <c r="L826" i="2"/>
  <c r="M826" i="2"/>
  <c r="C827" i="2"/>
  <c r="D827" i="2"/>
  <c r="E827" i="2"/>
  <c r="F827" i="2"/>
  <c r="G827" i="2"/>
  <c r="H827" i="2"/>
  <c r="I827" i="2"/>
  <c r="J827" i="2"/>
  <c r="K827" i="2"/>
  <c r="L827" i="2"/>
  <c r="M827" i="2"/>
  <c r="C828" i="2"/>
  <c r="D828" i="2"/>
  <c r="E828" i="2"/>
  <c r="F828" i="2"/>
  <c r="G828" i="2"/>
  <c r="H828" i="2"/>
  <c r="I828" i="2"/>
  <c r="J828" i="2"/>
  <c r="K828" i="2"/>
  <c r="L828" i="2"/>
  <c r="M828" i="2"/>
  <c r="C829" i="2"/>
  <c r="D829" i="2"/>
  <c r="E829" i="2"/>
  <c r="F829" i="2"/>
  <c r="G829" i="2"/>
  <c r="H829" i="2"/>
  <c r="I829" i="2"/>
  <c r="J829" i="2"/>
  <c r="K829" i="2"/>
  <c r="L829" i="2"/>
  <c r="M829" i="2"/>
  <c r="C830" i="2"/>
  <c r="D830" i="2"/>
  <c r="E830" i="2"/>
  <c r="F830" i="2"/>
  <c r="G830" i="2"/>
  <c r="H830" i="2"/>
  <c r="I830" i="2"/>
  <c r="J830" i="2"/>
  <c r="K830" i="2"/>
  <c r="L830" i="2"/>
  <c r="M830" i="2"/>
  <c r="C831" i="2"/>
  <c r="D831" i="2"/>
  <c r="E831" i="2"/>
  <c r="F831" i="2"/>
  <c r="G831" i="2"/>
  <c r="H831" i="2"/>
  <c r="I831" i="2"/>
  <c r="J831" i="2"/>
  <c r="K831" i="2"/>
  <c r="L831" i="2"/>
  <c r="M831" i="2"/>
  <c r="C832" i="2"/>
  <c r="D832" i="2"/>
  <c r="E832" i="2"/>
  <c r="F832" i="2"/>
  <c r="G832" i="2"/>
  <c r="H832" i="2"/>
  <c r="I832" i="2"/>
  <c r="J832" i="2"/>
  <c r="K832" i="2"/>
  <c r="L832" i="2"/>
  <c r="M832" i="2"/>
  <c r="C833" i="2"/>
  <c r="D833" i="2"/>
  <c r="E833" i="2"/>
  <c r="F833" i="2"/>
  <c r="G833" i="2"/>
  <c r="H833" i="2"/>
  <c r="I833" i="2"/>
  <c r="J833" i="2"/>
  <c r="K833" i="2"/>
  <c r="L833" i="2"/>
  <c r="M833" i="2"/>
  <c r="C834" i="2"/>
  <c r="D834" i="2"/>
  <c r="E834" i="2"/>
  <c r="F834" i="2"/>
  <c r="G834" i="2"/>
  <c r="H834" i="2"/>
  <c r="I834" i="2"/>
  <c r="J834" i="2"/>
  <c r="K834" i="2"/>
  <c r="L834" i="2"/>
  <c r="M834" i="2"/>
  <c r="C835" i="2"/>
  <c r="D835" i="2"/>
  <c r="E835" i="2"/>
  <c r="F835" i="2"/>
  <c r="G835" i="2"/>
  <c r="H835" i="2"/>
  <c r="I835" i="2"/>
  <c r="J835" i="2"/>
  <c r="K835" i="2"/>
  <c r="L835" i="2"/>
  <c r="M835" i="2"/>
  <c r="C836" i="2"/>
  <c r="D836" i="2"/>
  <c r="E836" i="2"/>
  <c r="F836" i="2"/>
  <c r="G836" i="2"/>
  <c r="H836" i="2"/>
  <c r="I836" i="2"/>
  <c r="J836" i="2"/>
  <c r="K836" i="2"/>
  <c r="L836" i="2"/>
  <c r="M836" i="2"/>
  <c r="C837" i="2"/>
  <c r="D837" i="2"/>
  <c r="E837" i="2"/>
  <c r="F837" i="2"/>
  <c r="G837" i="2"/>
  <c r="H837" i="2"/>
  <c r="I837" i="2"/>
  <c r="J837" i="2"/>
  <c r="K837" i="2"/>
  <c r="L837" i="2"/>
  <c r="M837" i="2"/>
  <c r="C838" i="2"/>
  <c r="D838" i="2"/>
  <c r="E838" i="2"/>
  <c r="F838" i="2"/>
  <c r="G838" i="2"/>
  <c r="H838" i="2"/>
  <c r="I838" i="2"/>
  <c r="J838" i="2"/>
  <c r="K838" i="2"/>
  <c r="L838" i="2"/>
  <c r="M838" i="2"/>
  <c r="C839" i="2"/>
  <c r="D839" i="2"/>
  <c r="E839" i="2"/>
  <c r="F839" i="2"/>
  <c r="G839" i="2"/>
  <c r="H839" i="2"/>
  <c r="I839" i="2"/>
  <c r="J839" i="2"/>
  <c r="K839" i="2"/>
  <c r="L839" i="2"/>
  <c r="M839" i="2"/>
  <c r="C840" i="2"/>
  <c r="D840" i="2"/>
  <c r="E840" i="2"/>
  <c r="F840" i="2"/>
  <c r="G840" i="2"/>
  <c r="H840" i="2"/>
  <c r="I840" i="2"/>
  <c r="J840" i="2"/>
  <c r="K840" i="2"/>
  <c r="L840" i="2"/>
  <c r="M840" i="2"/>
  <c r="C841" i="2"/>
  <c r="D841" i="2"/>
  <c r="E841" i="2"/>
  <c r="F841" i="2"/>
  <c r="G841" i="2"/>
  <c r="H841" i="2"/>
  <c r="I841" i="2"/>
  <c r="J841" i="2"/>
  <c r="K841" i="2"/>
  <c r="L841" i="2"/>
  <c r="M841" i="2"/>
  <c r="C842" i="2"/>
  <c r="D842" i="2"/>
  <c r="E842" i="2"/>
  <c r="F842" i="2"/>
  <c r="G842" i="2"/>
  <c r="H842" i="2"/>
  <c r="I842" i="2"/>
  <c r="J842" i="2"/>
  <c r="K842" i="2"/>
  <c r="L842" i="2"/>
  <c r="M842" i="2"/>
  <c r="C843" i="2"/>
  <c r="D843" i="2"/>
  <c r="E843" i="2"/>
  <c r="F843" i="2"/>
  <c r="G843" i="2"/>
  <c r="H843" i="2"/>
  <c r="I843" i="2"/>
  <c r="J843" i="2"/>
  <c r="K843" i="2"/>
  <c r="L843" i="2"/>
  <c r="M843" i="2"/>
  <c r="C844" i="2"/>
  <c r="D844" i="2"/>
  <c r="E844" i="2"/>
  <c r="F844" i="2"/>
  <c r="G844" i="2"/>
  <c r="H844" i="2"/>
  <c r="I844" i="2"/>
  <c r="J844" i="2"/>
  <c r="K844" i="2"/>
  <c r="L844" i="2"/>
  <c r="M844" i="2"/>
  <c r="C845" i="2"/>
  <c r="D845" i="2"/>
  <c r="E845" i="2"/>
  <c r="F845" i="2"/>
  <c r="G845" i="2"/>
  <c r="H845" i="2"/>
  <c r="I845" i="2"/>
  <c r="J845" i="2"/>
  <c r="K845" i="2"/>
  <c r="L845" i="2"/>
  <c r="M845" i="2"/>
  <c r="C846" i="2"/>
  <c r="D846" i="2"/>
  <c r="E846" i="2"/>
  <c r="F846" i="2"/>
  <c r="G846" i="2"/>
  <c r="H846" i="2"/>
  <c r="I846" i="2"/>
  <c r="J846" i="2"/>
  <c r="K846" i="2"/>
  <c r="L846" i="2"/>
  <c r="M846" i="2"/>
  <c r="C847" i="2"/>
  <c r="D847" i="2"/>
  <c r="E847" i="2"/>
  <c r="F847" i="2"/>
  <c r="G847" i="2"/>
  <c r="H847" i="2"/>
  <c r="I847" i="2"/>
  <c r="J847" i="2"/>
  <c r="K847" i="2"/>
  <c r="L847" i="2"/>
  <c r="M847" i="2"/>
  <c r="C848" i="2"/>
  <c r="D848" i="2"/>
  <c r="E848" i="2"/>
  <c r="F848" i="2"/>
  <c r="G848" i="2"/>
  <c r="H848" i="2"/>
  <c r="I848" i="2"/>
  <c r="J848" i="2"/>
  <c r="K848" i="2"/>
  <c r="L848" i="2"/>
  <c r="M848" i="2"/>
  <c r="C849" i="2"/>
  <c r="D849" i="2"/>
  <c r="E849" i="2"/>
  <c r="F849" i="2"/>
  <c r="G849" i="2"/>
  <c r="H849" i="2"/>
  <c r="I849" i="2"/>
  <c r="J849" i="2"/>
  <c r="K849" i="2"/>
  <c r="L849" i="2"/>
  <c r="M849" i="2"/>
  <c r="C850" i="2"/>
  <c r="D850" i="2"/>
  <c r="E850" i="2"/>
  <c r="F850" i="2"/>
  <c r="G850" i="2"/>
  <c r="H850" i="2"/>
  <c r="I850" i="2"/>
  <c r="J850" i="2"/>
  <c r="K850" i="2"/>
  <c r="L850" i="2"/>
  <c r="M850" i="2"/>
  <c r="C851" i="2"/>
  <c r="D851" i="2"/>
  <c r="E851" i="2"/>
  <c r="F851" i="2"/>
  <c r="G851" i="2"/>
  <c r="H851" i="2"/>
  <c r="I851" i="2"/>
  <c r="J851" i="2"/>
  <c r="K851" i="2"/>
  <c r="L851" i="2"/>
  <c r="M851" i="2"/>
  <c r="C852" i="2"/>
  <c r="D852" i="2"/>
  <c r="E852" i="2"/>
  <c r="F852" i="2"/>
  <c r="G852" i="2"/>
  <c r="H852" i="2"/>
  <c r="I852" i="2"/>
  <c r="J852" i="2"/>
  <c r="K852" i="2"/>
  <c r="L852" i="2"/>
  <c r="M852" i="2"/>
  <c r="C853" i="2"/>
  <c r="D853" i="2"/>
  <c r="E853" i="2"/>
  <c r="F853" i="2"/>
  <c r="G853" i="2"/>
  <c r="H853" i="2"/>
  <c r="I853" i="2"/>
  <c r="J853" i="2"/>
  <c r="K853" i="2"/>
  <c r="L853" i="2"/>
  <c r="M853" i="2"/>
  <c r="C854" i="2"/>
  <c r="D854" i="2"/>
  <c r="E854" i="2"/>
  <c r="F854" i="2"/>
  <c r="G854" i="2"/>
  <c r="H854" i="2"/>
  <c r="I854" i="2"/>
  <c r="J854" i="2"/>
  <c r="K854" i="2"/>
  <c r="L854" i="2"/>
  <c r="M854" i="2"/>
  <c r="C855" i="2"/>
  <c r="D855" i="2"/>
  <c r="E855" i="2"/>
  <c r="F855" i="2"/>
  <c r="G855" i="2"/>
  <c r="H855" i="2"/>
  <c r="I855" i="2"/>
  <c r="J855" i="2"/>
  <c r="K855" i="2"/>
  <c r="L855" i="2"/>
  <c r="M855" i="2"/>
  <c r="C856" i="2"/>
  <c r="D856" i="2"/>
  <c r="E856" i="2"/>
  <c r="F856" i="2"/>
  <c r="G856" i="2"/>
  <c r="H856" i="2"/>
  <c r="I856" i="2"/>
  <c r="J856" i="2"/>
  <c r="K856" i="2"/>
  <c r="L856" i="2"/>
  <c r="M856" i="2"/>
  <c r="C857" i="2"/>
  <c r="D857" i="2"/>
  <c r="E857" i="2"/>
  <c r="F857" i="2"/>
  <c r="G857" i="2"/>
  <c r="H857" i="2"/>
  <c r="I857" i="2"/>
  <c r="J857" i="2"/>
  <c r="K857" i="2"/>
  <c r="L857" i="2"/>
  <c r="M857" i="2"/>
  <c r="C858" i="2"/>
  <c r="D858" i="2"/>
  <c r="E858" i="2"/>
  <c r="F858" i="2"/>
  <c r="G858" i="2"/>
  <c r="H858" i="2"/>
  <c r="I858" i="2"/>
  <c r="J858" i="2"/>
  <c r="K858" i="2"/>
  <c r="L858" i="2"/>
  <c r="M858" i="2"/>
  <c r="C859" i="2"/>
  <c r="D859" i="2"/>
  <c r="E859" i="2"/>
  <c r="F859" i="2"/>
  <c r="G859" i="2"/>
  <c r="H859" i="2"/>
  <c r="I859" i="2"/>
  <c r="J859" i="2"/>
  <c r="K859" i="2"/>
  <c r="L859" i="2"/>
  <c r="M859" i="2"/>
  <c r="C860" i="2"/>
  <c r="D860" i="2"/>
  <c r="E860" i="2"/>
  <c r="F860" i="2"/>
  <c r="G860" i="2"/>
  <c r="H860" i="2"/>
  <c r="I860" i="2"/>
  <c r="J860" i="2"/>
  <c r="K860" i="2"/>
  <c r="L860" i="2"/>
  <c r="M860" i="2"/>
  <c r="C861" i="2"/>
  <c r="D861" i="2"/>
  <c r="E861" i="2"/>
  <c r="F861" i="2"/>
  <c r="G861" i="2"/>
  <c r="H861" i="2"/>
  <c r="I861" i="2"/>
  <c r="J861" i="2"/>
  <c r="K861" i="2"/>
  <c r="L861" i="2"/>
  <c r="M861" i="2"/>
  <c r="C862" i="2"/>
  <c r="D862" i="2"/>
  <c r="E862" i="2"/>
  <c r="F862" i="2"/>
  <c r="G862" i="2"/>
  <c r="H862" i="2"/>
  <c r="I862" i="2"/>
  <c r="J862" i="2"/>
  <c r="K862" i="2"/>
  <c r="L862" i="2"/>
  <c r="M862" i="2"/>
  <c r="C863" i="2"/>
  <c r="D863" i="2"/>
  <c r="E863" i="2"/>
  <c r="F863" i="2"/>
  <c r="G863" i="2"/>
  <c r="H863" i="2"/>
  <c r="I863" i="2"/>
  <c r="J863" i="2"/>
  <c r="K863" i="2"/>
  <c r="L863" i="2"/>
  <c r="M863" i="2"/>
  <c r="C864" i="2"/>
  <c r="D864" i="2"/>
  <c r="E864" i="2"/>
  <c r="F864" i="2"/>
  <c r="G864" i="2"/>
  <c r="H864" i="2"/>
  <c r="I864" i="2"/>
  <c r="J864" i="2"/>
  <c r="K864" i="2"/>
  <c r="L864" i="2"/>
  <c r="M864" i="2"/>
  <c r="C865" i="2"/>
  <c r="D865" i="2"/>
  <c r="E865" i="2"/>
  <c r="F865" i="2"/>
  <c r="G865" i="2"/>
  <c r="H865" i="2"/>
  <c r="I865" i="2"/>
  <c r="J865" i="2"/>
  <c r="K865" i="2"/>
  <c r="L865" i="2"/>
  <c r="M865" i="2"/>
  <c r="C866" i="2"/>
  <c r="D866" i="2"/>
  <c r="E866" i="2"/>
  <c r="F866" i="2"/>
  <c r="G866" i="2"/>
  <c r="H866" i="2"/>
  <c r="I866" i="2"/>
  <c r="J866" i="2"/>
  <c r="K866" i="2"/>
  <c r="L866" i="2"/>
  <c r="M866" i="2"/>
  <c r="C867" i="2"/>
  <c r="D867" i="2"/>
  <c r="E867" i="2"/>
  <c r="F867" i="2"/>
  <c r="G867" i="2"/>
  <c r="H867" i="2"/>
  <c r="I867" i="2"/>
  <c r="J867" i="2"/>
  <c r="K867" i="2"/>
  <c r="L867" i="2"/>
  <c r="M867" i="2"/>
  <c r="C868" i="2"/>
  <c r="D868" i="2"/>
  <c r="E868" i="2"/>
  <c r="F868" i="2"/>
  <c r="G868" i="2"/>
  <c r="H868" i="2"/>
  <c r="I868" i="2"/>
  <c r="J868" i="2"/>
  <c r="K868" i="2"/>
  <c r="L868" i="2"/>
  <c r="M868" i="2"/>
  <c r="C869" i="2"/>
  <c r="D869" i="2"/>
  <c r="E869" i="2"/>
  <c r="F869" i="2"/>
  <c r="G869" i="2"/>
  <c r="H869" i="2"/>
  <c r="I869" i="2"/>
  <c r="J869" i="2"/>
  <c r="K869" i="2"/>
  <c r="L869" i="2"/>
  <c r="M869" i="2"/>
  <c r="C870" i="2"/>
  <c r="D870" i="2"/>
  <c r="E870" i="2"/>
  <c r="F870" i="2"/>
  <c r="G870" i="2"/>
  <c r="H870" i="2"/>
  <c r="I870" i="2"/>
  <c r="J870" i="2"/>
  <c r="K870" i="2"/>
  <c r="L870" i="2"/>
  <c r="M870" i="2"/>
  <c r="C871" i="2"/>
  <c r="D871" i="2"/>
  <c r="E871" i="2"/>
  <c r="F871" i="2"/>
  <c r="G871" i="2"/>
  <c r="H871" i="2"/>
  <c r="I871" i="2"/>
  <c r="J871" i="2"/>
  <c r="K871" i="2"/>
  <c r="L871" i="2"/>
  <c r="M871" i="2"/>
  <c r="C872" i="2"/>
  <c r="D872" i="2"/>
  <c r="E872" i="2"/>
  <c r="F872" i="2"/>
  <c r="G872" i="2"/>
  <c r="H872" i="2"/>
  <c r="I872" i="2"/>
  <c r="J872" i="2"/>
  <c r="K872" i="2"/>
  <c r="L872" i="2"/>
  <c r="M872" i="2"/>
  <c r="C873" i="2"/>
  <c r="D873" i="2"/>
  <c r="E873" i="2"/>
  <c r="F873" i="2"/>
  <c r="G873" i="2"/>
  <c r="H873" i="2"/>
  <c r="I873" i="2"/>
  <c r="J873" i="2"/>
  <c r="K873" i="2"/>
  <c r="L873" i="2"/>
  <c r="M873" i="2"/>
  <c r="C874" i="2"/>
  <c r="D874" i="2"/>
  <c r="E874" i="2"/>
  <c r="F874" i="2"/>
  <c r="G874" i="2"/>
  <c r="H874" i="2"/>
  <c r="I874" i="2"/>
  <c r="J874" i="2"/>
  <c r="K874" i="2"/>
  <c r="L874" i="2"/>
  <c r="M874" i="2"/>
  <c r="C875" i="2"/>
  <c r="D875" i="2"/>
  <c r="E875" i="2"/>
  <c r="F875" i="2"/>
  <c r="G875" i="2"/>
  <c r="H875" i="2"/>
  <c r="I875" i="2"/>
  <c r="J875" i="2"/>
  <c r="K875" i="2"/>
  <c r="L875" i="2"/>
  <c r="M875" i="2"/>
  <c r="C876" i="2"/>
  <c r="D876" i="2"/>
  <c r="E876" i="2"/>
  <c r="F876" i="2"/>
  <c r="G876" i="2"/>
  <c r="H876" i="2"/>
  <c r="I876" i="2"/>
  <c r="J876" i="2"/>
  <c r="K876" i="2"/>
  <c r="L876" i="2"/>
  <c r="M876" i="2"/>
  <c r="C877" i="2"/>
  <c r="D877" i="2"/>
  <c r="E877" i="2"/>
  <c r="F877" i="2"/>
  <c r="G877" i="2"/>
  <c r="H877" i="2"/>
  <c r="I877" i="2"/>
  <c r="J877" i="2"/>
  <c r="K877" i="2"/>
  <c r="L877" i="2"/>
  <c r="M877" i="2"/>
  <c r="C878" i="2"/>
  <c r="D878" i="2"/>
  <c r="E878" i="2"/>
  <c r="F878" i="2"/>
  <c r="G878" i="2"/>
  <c r="H878" i="2"/>
  <c r="I878" i="2"/>
  <c r="J878" i="2"/>
  <c r="K878" i="2"/>
  <c r="L878" i="2"/>
  <c r="M878" i="2"/>
  <c r="C879" i="2"/>
  <c r="D879" i="2"/>
  <c r="E879" i="2"/>
  <c r="F879" i="2"/>
  <c r="G879" i="2"/>
  <c r="H879" i="2"/>
  <c r="I879" i="2"/>
  <c r="J879" i="2"/>
  <c r="K879" i="2"/>
  <c r="L879" i="2"/>
  <c r="M879" i="2"/>
  <c r="C880" i="2"/>
  <c r="D880" i="2"/>
  <c r="E880" i="2"/>
  <c r="F880" i="2"/>
  <c r="G880" i="2"/>
  <c r="H880" i="2"/>
  <c r="I880" i="2"/>
  <c r="J880" i="2"/>
  <c r="K880" i="2"/>
  <c r="L880" i="2"/>
  <c r="M880" i="2"/>
  <c r="C881" i="2"/>
  <c r="D881" i="2"/>
  <c r="E881" i="2"/>
  <c r="F881" i="2"/>
  <c r="G881" i="2"/>
  <c r="H881" i="2"/>
  <c r="I881" i="2"/>
  <c r="J881" i="2"/>
  <c r="K881" i="2"/>
  <c r="L881" i="2"/>
  <c r="M881" i="2"/>
  <c r="C882" i="2"/>
  <c r="D882" i="2"/>
  <c r="E882" i="2"/>
  <c r="F882" i="2"/>
  <c r="G882" i="2"/>
  <c r="H882" i="2"/>
  <c r="I882" i="2"/>
  <c r="J882" i="2"/>
  <c r="K882" i="2"/>
  <c r="L882" i="2"/>
  <c r="M882" i="2"/>
  <c r="C883" i="2"/>
  <c r="D883" i="2"/>
  <c r="E883" i="2"/>
  <c r="F883" i="2"/>
  <c r="G883" i="2"/>
  <c r="H883" i="2"/>
  <c r="I883" i="2"/>
  <c r="J883" i="2"/>
  <c r="K883" i="2"/>
  <c r="L883" i="2"/>
  <c r="M883" i="2"/>
  <c r="C884" i="2"/>
  <c r="D884" i="2"/>
  <c r="E884" i="2"/>
  <c r="F884" i="2"/>
  <c r="G884" i="2"/>
  <c r="H884" i="2"/>
  <c r="I884" i="2"/>
  <c r="J884" i="2"/>
  <c r="K884" i="2"/>
  <c r="L884" i="2"/>
  <c r="M884" i="2"/>
  <c r="C885" i="2"/>
  <c r="D885" i="2"/>
  <c r="E885" i="2"/>
  <c r="F885" i="2"/>
  <c r="G885" i="2"/>
  <c r="H885" i="2"/>
  <c r="I885" i="2"/>
  <c r="J885" i="2"/>
  <c r="K885" i="2"/>
  <c r="L885" i="2"/>
  <c r="M885" i="2"/>
  <c r="C886" i="2"/>
  <c r="D886" i="2"/>
  <c r="E886" i="2"/>
  <c r="F886" i="2"/>
  <c r="G886" i="2"/>
  <c r="H886" i="2"/>
  <c r="I886" i="2"/>
  <c r="J886" i="2"/>
  <c r="K886" i="2"/>
  <c r="L886" i="2"/>
  <c r="M886" i="2"/>
  <c r="C887" i="2"/>
  <c r="D887" i="2"/>
  <c r="E887" i="2"/>
  <c r="F887" i="2"/>
  <c r="G887" i="2"/>
  <c r="H887" i="2"/>
  <c r="I887" i="2"/>
  <c r="J887" i="2"/>
  <c r="K887" i="2"/>
  <c r="L887" i="2"/>
  <c r="M887" i="2"/>
  <c r="C888" i="2"/>
  <c r="D888" i="2"/>
  <c r="E888" i="2"/>
  <c r="F888" i="2"/>
  <c r="G888" i="2"/>
  <c r="H888" i="2"/>
  <c r="I888" i="2"/>
  <c r="J888" i="2"/>
  <c r="K888" i="2"/>
  <c r="L888" i="2"/>
  <c r="M888" i="2"/>
  <c r="C889" i="2"/>
  <c r="D889" i="2"/>
  <c r="E889" i="2"/>
  <c r="F889" i="2"/>
  <c r="G889" i="2"/>
  <c r="H889" i="2"/>
  <c r="I889" i="2"/>
  <c r="J889" i="2"/>
  <c r="K889" i="2"/>
  <c r="L889" i="2"/>
  <c r="M889" i="2"/>
  <c r="C890" i="2"/>
  <c r="D890" i="2"/>
  <c r="E890" i="2"/>
  <c r="F890" i="2"/>
  <c r="G890" i="2"/>
  <c r="H890" i="2"/>
  <c r="I890" i="2"/>
  <c r="J890" i="2"/>
  <c r="K890" i="2"/>
  <c r="L890" i="2"/>
  <c r="M890" i="2"/>
  <c r="C891" i="2"/>
  <c r="D891" i="2"/>
  <c r="E891" i="2"/>
  <c r="F891" i="2"/>
  <c r="G891" i="2"/>
  <c r="H891" i="2"/>
  <c r="I891" i="2"/>
  <c r="J891" i="2"/>
  <c r="K891" i="2"/>
  <c r="L891" i="2"/>
  <c r="M891" i="2"/>
  <c r="C892" i="2"/>
  <c r="D892" i="2"/>
  <c r="E892" i="2"/>
  <c r="F892" i="2"/>
  <c r="G892" i="2"/>
  <c r="H892" i="2"/>
  <c r="I892" i="2"/>
  <c r="J892" i="2"/>
  <c r="K892" i="2"/>
  <c r="L892" i="2"/>
  <c r="M892" i="2"/>
  <c r="C893" i="2"/>
  <c r="D893" i="2"/>
  <c r="E893" i="2"/>
  <c r="F893" i="2"/>
  <c r="G893" i="2"/>
  <c r="H893" i="2"/>
  <c r="I893" i="2"/>
  <c r="J893" i="2"/>
  <c r="K893" i="2"/>
  <c r="L893" i="2"/>
  <c r="M893" i="2"/>
  <c r="C894" i="2"/>
  <c r="D894" i="2"/>
  <c r="E894" i="2"/>
  <c r="F894" i="2"/>
  <c r="G894" i="2"/>
  <c r="H894" i="2"/>
  <c r="I894" i="2"/>
  <c r="J894" i="2"/>
  <c r="K894" i="2"/>
  <c r="L894" i="2"/>
  <c r="M894" i="2"/>
  <c r="C895" i="2"/>
  <c r="D895" i="2"/>
  <c r="E895" i="2"/>
  <c r="F895" i="2"/>
  <c r="G895" i="2"/>
  <c r="H895" i="2"/>
  <c r="I895" i="2"/>
  <c r="J895" i="2"/>
  <c r="K895" i="2"/>
  <c r="L895" i="2"/>
  <c r="M895" i="2"/>
  <c r="C896" i="2"/>
  <c r="D896" i="2"/>
  <c r="E896" i="2"/>
  <c r="F896" i="2"/>
  <c r="G896" i="2"/>
  <c r="H896" i="2"/>
  <c r="I896" i="2"/>
  <c r="J896" i="2"/>
  <c r="K896" i="2"/>
  <c r="L896" i="2"/>
  <c r="M896" i="2"/>
  <c r="C897" i="2"/>
  <c r="D897" i="2"/>
  <c r="E897" i="2"/>
  <c r="F897" i="2"/>
  <c r="G897" i="2"/>
  <c r="H897" i="2"/>
  <c r="I897" i="2"/>
  <c r="J897" i="2"/>
  <c r="K897" i="2"/>
  <c r="L897" i="2"/>
  <c r="M897" i="2"/>
  <c r="C898" i="2"/>
  <c r="D898" i="2"/>
  <c r="E898" i="2"/>
  <c r="F898" i="2"/>
  <c r="G898" i="2"/>
  <c r="H898" i="2"/>
  <c r="I898" i="2"/>
  <c r="J898" i="2"/>
  <c r="K898" i="2"/>
  <c r="L898" i="2"/>
  <c r="M898" i="2"/>
  <c r="C899" i="2"/>
  <c r="D899" i="2"/>
  <c r="E899" i="2"/>
  <c r="F899" i="2"/>
  <c r="G899" i="2"/>
  <c r="H899" i="2"/>
  <c r="I899" i="2"/>
  <c r="J899" i="2"/>
  <c r="K899" i="2"/>
  <c r="L899" i="2"/>
  <c r="M899" i="2"/>
  <c r="C900" i="2"/>
  <c r="D900" i="2"/>
  <c r="E900" i="2"/>
  <c r="F900" i="2"/>
  <c r="G900" i="2"/>
  <c r="H900" i="2"/>
  <c r="I900" i="2"/>
  <c r="J900" i="2"/>
  <c r="K900" i="2"/>
  <c r="L900" i="2"/>
  <c r="M900" i="2"/>
  <c r="C761" i="2"/>
  <c r="D761" i="2"/>
  <c r="E761" i="2"/>
  <c r="F761" i="2"/>
  <c r="G761" i="2"/>
  <c r="H761" i="2"/>
  <c r="I761" i="2"/>
  <c r="J761" i="2"/>
  <c r="K761" i="2"/>
  <c r="L761" i="2"/>
  <c r="M761" i="2"/>
  <c r="C762" i="2"/>
  <c r="D762" i="2"/>
  <c r="E762" i="2"/>
  <c r="F762" i="2"/>
  <c r="G762" i="2"/>
  <c r="H762" i="2"/>
  <c r="I762" i="2"/>
  <c r="J762" i="2"/>
  <c r="K762" i="2"/>
  <c r="L762" i="2"/>
  <c r="M762" i="2"/>
  <c r="C763" i="2"/>
  <c r="D763" i="2"/>
  <c r="E763" i="2"/>
  <c r="F763" i="2"/>
  <c r="G763" i="2"/>
  <c r="H763" i="2"/>
  <c r="I763" i="2"/>
  <c r="J763" i="2"/>
  <c r="K763" i="2"/>
  <c r="L763" i="2"/>
  <c r="M763" i="2"/>
  <c r="C764" i="2"/>
  <c r="D764" i="2"/>
  <c r="E764" i="2"/>
  <c r="F764" i="2"/>
  <c r="G764" i="2"/>
  <c r="H764" i="2"/>
  <c r="I764" i="2"/>
  <c r="J764" i="2"/>
  <c r="K764" i="2"/>
  <c r="L764" i="2"/>
  <c r="M764" i="2"/>
  <c r="C765" i="2"/>
  <c r="D765" i="2"/>
  <c r="E765" i="2"/>
  <c r="F765" i="2"/>
  <c r="G765" i="2"/>
  <c r="H765" i="2"/>
  <c r="I765" i="2"/>
  <c r="J765" i="2"/>
  <c r="K765" i="2"/>
  <c r="L765" i="2"/>
  <c r="M765" i="2"/>
  <c r="C766" i="2"/>
  <c r="D766" i="2"/>
  <c r="E766" i="2"/>
  <c r="F766" i="2"/>
  <c r="G766" i="2"/>
  <c r="H766" i="2"/>
  <c r="I766" i="2"/>
  <c r="J766" i="2"/>
  <c r="K766" i="2"/>
  <c r="L766" i="2"/>
  <c r="M766" i="2"/>
  <c r="C767" i="2"/>
  <c r="D767" i="2"/>
  <c r="E767" i="2"/>
  <c r="F767" i="2"/>
  <c r="G767" i="2"/>
  <c r="H767" i="2"/>
  <c r="I767" i="2"/>
  <c r="J767" i="2"/>
  <c r="K767" i="2"/>
  <c r="L767" i="2"/>
  <c r="M767" i="2"/>
  <c r="C768" i="2"/>
  <c r="D768" i="2"/>
  <c r="E768" i="2"/>
  <c r="F768" i="2"/>
  <c r="G768" i="2"/>
  <c r="H768" i="2"/>
  <c r="I768" i="2"/>
  <c r="J768" i="2"/>
  <c r="K768" i="2"/>
  <c r="L768" i="2"/>
  <c r="M768" i="2"/>
  <c r="C769" i="2"/>
  <c r="D769" i="2"/>
  <c r="E769" i="2"/>
  <c r="F769" i="2"/>
  <c r="G769" i="2"/>
  <c r="H769" i="2"/>
  <c r="I769" i="2"/>
  <c r="J769" i="2"/>
  <c r="K769" i="2"/>
  <c r="L769" i="2"/>
  <c r="M769" i="2"/>
  <c r="C770" i="2"/>
  <c r="D770" i="2"/>
  <c r="E770" i="2"/>
  <c r="F770" i="2"/>
  <c r="G770" i="2"/>
  <c r="H770" i="2"/>
  <c r="I770" i="2"/>
  <c r="J770" i="2"/>
  <c r="K770" i="2"/>
  <c r="L770" i="2"/>
  <c r="M770" i="2"/>
  <c r="C75" i="2"/>
  <c r="D75" i="2"/>
  <c r="E75" i="2"/>
  <c r="F75" i="2"/>
  <c r="G75" i="2"/>
  <c r="H75" i="2"/>
  <c r="I75" i="2"/>
  <c r="J75" i="2"/>
  <c r="K75" i="2"/>
  <c r="L75" i="2"/>
  <c r="M75" i="2"/>
  <c r="C76" i="2"/>
  <c r="D76" i="2"/>
  <c r="E76" i="2"/>
  <c r="F76" i="2"/>
  <c r="G76" i="2"/>
  <c r="H76" i="2"/>
  <c r="I76" i="2"/>
  <c r="J76" i="2"/>
  <c r="K76" i="2"/>
  <c r="L76" i="2"/>
  <c r="M76" i="2"/>
  <c r="C77" i="2"/>
  <c r="D77" i="2"/>
  <c r="E77" i="2"/>
  <c r="F77" i="2"/>
  <c r="G77" i="2"/>
  <c r="H77" i="2"/>
  <c r="I77" i="2"/>
  <c r="J77" i="2"/>
  <c r="K77" i="2"/>
  <c r="L77" i="2"/>
  <c r="M77" i="2"/>
  <c r="C78" i="2"/>
  <c r="D78" i="2"/>
  <c r="E78" i="2"/>
  <c r="F78" i="2"/>
  <c r="G78" i="2"/>
  <c r="H78" i="2"/>
  <c r="I78" i="2"/>
  <c r="J78" i="2"/>
  <c r="K78" i="2"/>
  <c r="L78" i="2"/>
  <c r="M78" i="2"/>
  <c r="C79" i="2"/>
  <c r="D79" i="2"/>
  <c r="E79" i="2"/>
  <c r="F79" i="2"/>
  <c r="G79" i="2"/>
  <c r="H79" i="2"/>
  <c r="I79" i="2"/>
  <c r="J79" i="2"/>
  <c r="K79" i="2"/>
  <c r="L79" i="2"/>
  <c r="M79" i="2"/>
  <c r="C80" i="2"/>
  <c r="D80" i="2"/>
  <c r="E80" i="2"/>
  <c r="F80" i="2"/>
  <c r="G80" i="2"/>
  <c r="H80" i="2"/>
  <c r="I80" i="2"/>
  <c r="J80" i="2"/>
  <c r="K80" i="2"/>
  <c r="L80" i="2"/>
  <c r="M80" i="2"/>
  <c r="C81" i="2"/>
  <c r="D81" i="2"/>
  <c r="E81" i="2"/>
  <c r="F81" i="2"/>
  <c r="G81" i="2"/>
  <c r="H81" i="2"/>
  <c r="I81" i="2"/>
  <c r="J81" i="2"/>
  <c r="K81" i="2"/>
  <c r="L81" i="2"/>
  <c r="M81" i="2"/>
  <c r="C82" i="2"/>
  <c r="D82" i="2"/>
  <c r="E82" i="2"/>
  <c r="F82" i="2"/>
  <c r="G82" i="2"/>
  <c r="H82" i="2"/>
  <c r="I82" i="2"/>
  <c r="J82" i="2"/>
  <c r="K82" i="2"/>
  <c r="L82" i="2"/>
  <c r="M82" i="2"/>
  <c r="C83" i="2"/>
  <c r="D83" i="2"/>
  <c r="E83" i="2"/>
  <c r="F83" i="2"/>
  <c r="G83" i="2"/>
  <c r="H83" i="2"/>
  <c r="I83" i="2"/>
  <c r="J83" i="2"/>
  <c r="K83" i="2"/>
  <c r="L83" i="2"/>
  <c r="M83" i="2"/>
  <c r="C84" i="2"/>
  <c r="D84" i="2"/>
  <c r="E84" i="2"/>
  <c r="F84" i="2"/>
  <c r="G84" i="2"/>
  <c r="H84" i="2"/>
  <c r="I84" i="2"/>
  <c r="J84" i="2"/>
  <c r="K84" i="2"/>
  <c r="L84" i="2"/>
  <c r="M84" i="2"/>
  <c r="C85" i="2"/>
  <c r="D85" i="2"/>
  <c r="E85" i="2"/>
  <c r="F85" i="2"/>
  <c r="G85" i="2"/>
  <c r="H85" i="2"/>
  <c r="I85" i="2"/>
  <c r="J85" i="2"/>
  <c r="K85" i="2"/>
  <c r="L85" i="2"/>
  <c r="M85" i="2"/>
  <c r="C86" i="2"/>
  <c r="D86" i="2"/>
  <c r="E86" i="2"/>
  <c r="F86" i="2"/>
  <c r="G86" i="2"/>
  <c r="H86" i="2"/>
  <c r="I86" i="2"/>
  <c r="J86" i="2"/>
  <c r="K86" i="2"/>
  <c r="L86" i="2"/>
  <c r="M86" i="2"/>
  <c r="C87" i="2"/>
  <c r="D87" i="2"/>
  <c r="E87" i="2"/>
  <c r="F87" i="2"/>
  <c r="G87" i="2"/>
  <c r="H87" i="2"/>
  <c r="I87" i="2"/>
  <c r="J87" i="2"/>
  <c r="K87" i="2"/>
  <c r="L87" i="2"/>
  <c r="M87" i="2"/>
  <c r="C88" i="2"/>
  <c r="D88" i="2"/>
  <c r="E88" i="2"/>
  <c r="F88" i="2"/>
  <c r="G88" i="2"/>
  <c r="H88" i="2"/>
  <c r="I88" i="2"/>
  <c r="J88" i="2"/>
  <c r="K88" i="2"/>
  <c r="L88" i="2"/>
  <c r="M88" i="2"/>
  <c r="C89" i="2"/>
  <c r="D89" i="2"/>
  <c r="E89" i="2"/>
  <c r="F89" i="2"/>
  <c r="G89" i="2"/>
  <c r="H89" i="2"/>
  <c r="I89" i="2"/>
  <c r="J89" i="2"/>
  <c r="K89" i="2"/>
  <c r="L89" i="2"/>
  <c r="M89" i="2"/>
  <c r="C90" i="2"/>
  <c r="D90" i="2"/>
  <c r="E90" i="2"/>
  <c r="F90" i="2"/>
  <c r="G90" i="2"/>
  <c r="H90" i="2"/>
  <c r="I90" i="2"/>
  <c r="J90" i="2"/>
  <c r="K90" i="2"/>
  <c r="L90" i="2"/>
  <c r="M90" i="2"/>
  <c r="C91" i="2"/>
  <c r="D91" i="2"/>
  <c r="E91" i="2"/>
  <c r="F91" i="2"/>
  <c r="G91" i="2"/>
  <c r="H91" i="2"/>
  <c r="I91" i="2"/>
  <c r="J91" i="2"/>
  <c r="K91" i="2"/>
  <c r="L91" i="2"/>
  <c r="M91" i="2"/>
  <c r="C92" i="2"/>
  <c r="D92" i="2"/>
  <c r="E92" i="2"/>
  <c r="F92" i="2"/>
  <c r="G92" i="2"/>
  <c r="H92" i="2"/>
  <c r="I92" i="2"/>
  <c r="J92" i="2"/>
  <c r="K92" i="2"/>
  <c r="L92" i="2"/>
  <c r="M92" i="2"/>
  <c r="C93" i="2"/>
  <c r="D93" i="2"/>
  <c r="E93" i="2"/>
  <c r="F93" i="2"/>
  <c r="G93" i="2"/>
  <c r="H93" i="2"/>
  <c r="I93" i="2"/>
  <c r="J93" i="2"/>
  <c r="K93" i="2"/>
  <c r="L93" i="2"/>
  <c r="M93" i="2"/>
  <c r="C94" i="2"/>
  <c r="D94" i="2"/>
  <c r="E94" i="2"/>
  <c r="F94" i="2"/>
  <c r="G94" i="2"/>
  <c r="H94" i="2"/>
  <c r="I94" i="2"/>
  <c r="J94" i="2"/>
  <c r="K94" i="2"/>
  <c r="L94" i="2"/>
  <c r="M94" i="2"/>
  <c r="C95" i="2"/>
  <c r="D95" i="2"/>
  <c r="E95" i="2"/>
  <c r="F95" i="2"/>
  <c r="G95" i="2"/>
  <c r="H95" i="2"/>
  <c r="I95" i="2"/>
  <c r="J95" i="2"/>
  <c r="K95" i="2"/>
  <c r="L95" i="2"/>
  <c r="M95" i="2"/>
  <c r="C96" i="2"/>
  <c r="D96" i="2"/>
  <c r="E96" i="2"/>
  <c r="F96" i="2"/>
  <c r="G96" i="2"/>
  <c r="H96" i="2"/>
  <c r="I96" i="2"/>
  <c r="J96" i="2"/>
  <c r="K96" i="2"/>
  <c r="L96" i="2"/>
  <c r="M96" i="2"/>
  <c r="C97" i="2"/>
  <c r="D97" i="2"/>
  <c r="E97" i="2"/>
  <c r="F97" i="2"/>
  <c r="G97" i="2"/>
  <c r="H97" i="2"/>
  <c r="I97" i="2"/>
  <c r="J97" i="2"/>
  <c r="K97" i="2"/>
  <c r="L97" i="2"/>
  <c r="M97" i="2"/>
  <c r="C98" i="2"/>
  <c r="D98" i="2"/>
  <c r="E98" i="2"/>
  <c r="F98" i="2"/>
  <c r="G98" i="2"/>
  <c r="H98" i="2"/>
  <c r="I98" i="2"/>
  <c r="J98" i="2"/>
  <c r="K98" i="2"/>
  <c r="L98" i="2"/>
  <c r="M98" i="2"/>
  <c r="C99" i="2"/>
  <c r="D99" i="2"/>
  <c r="E99" i="2"/>
  <c r="F99" i="2"/>
  <c r="G99" i="2"/>
  <c r="H99" i="2"/>
  <c r="I99" i="2"/>
  <c r="J99" i="2"/>
  <c r="K99" i="2"/>
  <c r="L99" i="2"/>
  <c r="M99" i="2"/>
  <c r="C100" i="2"/>
  <c r="D100" i="2"/>
  <c r="E100" i="2"/>
  <c r="F100" i="2"/>
  <c r="G100" i="2"/>
  <c r="H100" i="2"/>
  <c r="I100" i="2"/>
  <c r="J100" i="2"/>
  <c r="K100" i="2"/>
  <c r="L100" i="2"/>
  <c r="M100" i="2"/>
  <c r="C101" i="2"/>
  <c r="D101" i="2"/>
  <c r="E101" i="2"/>
  <c r="F101" i="2"/>
  <c r="G101" i="2"/>
  <c r="H101" i="2"/>
  <c r="I101" i="2"/>
  <c r="J101" i="2"/>
  <c r="K101" i="2"/>
  <c r="L101" i="2"/>
  <c r="M101" i="2"/>
  <c r="C102" i="2"/>
  <c r="D102" i="2"/>
  <c r="E102" i="2"/>
  <c r="F102" i="2"/>
  <c r="G102" i="2"/>
  <c r="H102" i="2"/>
  <c r="I102" i="2"/>
  <c r="J102" i="2"/>
  <c r="K102" i="2"/>
  <c r="L102" i="2"/>
  <c r="M102" i="2"/>
  <c r="C103" i="2"/>
  <c r="D103" i="2"/>
  <c r="E103" i="2"/>
  <c r="F103" i="2"/>
  <c r="G103" i="2"/>
  <c r="H103" i="2"/>
  <c r="I103" i="2"/>
  <c r="J103" i="2"/>
  <c r="K103" i="2"/>
  <c r="L103" i="2"/>
  <c r="M103" i="2"/>
  <c r="C104" i="2"/>
  <c r="D104" i="2"/>
  <c r="E104" i="2"/>
  <c r="F104" i="2"/>
  <c r="G104" i="2"/>
  <c r="H104" i="2"/>
  <c r="I104" i="2"/>
  <c r="J104" i="2"/>
  <c r="K104" i="2"/>
  <c r="L104" i="2"/>
  <c r="M104" i="2"/>
  <c r="C105" i="2"/>
  <c r="D105" i="2"/>
  <c r="E105" i="2"/>
  <c r="F105" i="2"/>
  <c r="G105" i="2"/>
  <c r="H105" i="2"/>
  <c r="I105" i="2"/>
  <c r="J105" i="2"/>
  <c r="K105" i="2"/>
  <c r="L105" i="2"/>
  <c r="M105" i="2"/>
  <c r="C106" i="2"/>
  <c r="D106" i="2"/>
  <c r="E106" i="2"/>
  <c r="F106" i="2"/>
  <c r="G106" i="2"/>
  <c r="H106" i="2"/>
  <c r="I106" i="2"/>
  <c r="J106" i="2"/>
  <c r="K106" i="2"/>
  <c r="L106" i="2"/>
  <c r="M106" i="2"/>
  <c r="C107" i="2"/>
  <c r="D107" i="2"/>
  <c r="E107" i="2"/>
  <c r="F107" i="2"/>
  <c r="G107" i="2"/>
  <c r="H107" i="2"/>
  <c r="I107" i="2"/>
  <c r="J107" i="2"/>
  <c r="K107" i="2"/>
  <c r="L107" i="2"/>
  <c r="M107" i="2"/>
  <c r="C108" i="2"/>
  <c r="D108" i="2"/>
  <c r="E108" i="2"/>
  <c r="F108" i="2"/>
  <c r="G108" i="2"/>
  <c r="H108" i="2"/>
  <c r="I108" i="2"/>
  <c r="J108" i="2"/>
  <c r="K108" i="2"/>
  <c r="L108" i="2"/>
  <c r="M108" i="2"/>
  <c r="C109" i="2"/>
  <c r="D109" i="2"/>
  <c r="E109" i="2"/>
  <c r="F109" i="2"/>
  <c r="G109" i="2"/>
  <c r="H109" i="2"/>
  <c r="I109" i="2"/>
  <c r="J109" i="2"/>
  <c r="K109" i="2"/>
  <c r="L109" i="2"/>
  <c r="M109" i="2"/>
  <c r="C110" i="2"/>
  <c r="D110" i="2"/>
  <c r="E110" i="2"/>
  <c r="F110" i="2"/>
  <c r="G110" i="2"/>
  <c r="H110" i="2"/>
  <c r="I110" i="2"/>
  <c r="J110" i="2"/>
  <c r="K110" i="2"/>
  <c r="L110" i="2"/>
  <c r="M110" i="2"/>
  <c r="C111" i="2"/>
  <c r="D111" i="2"/>
  <c r="E111" i="2"/>
  <c r="F111" i="2"/>
  <c r="G111" i="2"/>
  <c r="H111" i="2"/>
  <c r="I111" i="2"/>
  <c r="J111" i="2"/>
  <c r="K111" i="2"/>
  <c r="L111" i="2"/>
  <c r="M111" i="2"/>
  <c r="C112" i="2"/>
  <c r="D112" i="2"/>
  <c r="E112" i="2"/>
  <c r="F112" i="2"/>
  <c r="G112" i="2"/>
  <c r="H112" i="2"/>
  <c r="I112" i="2"/>
  <c r="J112" i="2"/>
  <c r="K112" i="2"/>
  <c r="L112" i="2"/>
  <c r="M112" i="2"/>
  <c r="C113" i="2"/>
  <c r="D113" i="2"/>
  <c r="E113" i="2"/>
  <c r="F113" i="2"/>
  <c r="G113" i="2"/>
  <c r="H113" i="2"/>
  <c r="I113" i="2"/>
  <c r="J113" i="2"/>
  <c r="K113" i="2"/>
  <c r="L113" i="2"/>
  <c r="M113" i="2"/>
  <c r="C114" i="2"/>
  <c r="D114" i="2"/>
  <c r="E114" i="2"/>
  <c r="F114" i="2"/>
  <c r="G114" i="2"/>
  <c r="H114" i="2"/>
  <c r="I114" i="2"/>
  <c r="J114" i="2"/>
  <c r="K114" i="2"/>
  <c r="L114" i="2"/>
  <c r="M114" i="2"/>
  <c r="C115" i="2"/>
  <c r="D115" i="2"/>
  <c r="E115" i="2"/>
  <c r="F115" i="2"/>
  <c r="G115" i="2"/>
  <c r="H115" i="2"/>
  <c r="I115" i="2"/>
  <c r="J115" i="2"/>
  <c r="K115" i="2"/>
  <c r="L115" i="2"/>
  <c r="M115" i="2"/>
  <c r="C116" i="2"/>
  <c r="D116" i="2"/>
  <c r="E116" i="2"/>
  <c r="F116" i="2"/>
  <c r="G116" i="2"/>
  <c r="H116" i="2"/>
  <c r="I116" i="2"/>
  <c r="J116" i="2"/>
  <c r="K116" i="2"/>
  <c r="L116" i="2"/>
  <c r="M116" i="2"/>
  <c r="C117" i="2"/>
  <c r="D117" i="2"/>
  <c r="E117" i="2"/>
  <c r="F117" i="2"/>
  <c r="G117" i="2"/>
  <c r="H117" i="2"/>
  <c r="I117" i="2"/>
  <c r="J117" i="2"/>
  <c r="K117" i="2"/>
  <c r="L117" i="2"/>
  <c r="M117" i="2"/>
  <c r="C118" i="2"/>
  <c r="D118" i="2"/>
  <c r="E118" i="2"/>
  <c r="F118" i="2"/>
  <c r="G118" i="2"/>
  <c r="H118" i="2"/>
  <c r="I118" i="2"/>
  <c r="J118" i="2"/>
  <c r="K118" i="2"/>
  <c r="L118" i="2"/>
  <c r="M118" i="2"/>
  <c r="C119" i="2"/>
  <c r="D119" i="2"/>
  <c r="E119" i="2"/>
  <c r="F119" i="2"/>
  <c r="G119" i="2"/>
  <c r="H119" i="2"/>
  <c r="I119" i="2"/>
  <c r="J119" i="2"/>
  <c r="K119" i="2"/>
  <c r="L119" i="2"/>
  <c r="M119" i="2"/>
  <c r="C120" i="2"/>
  <c r="D120" i="2"/>
  <c r="E120" i="2"/>
  <c r="F120" i="2"/>
  <c r="G120" i="2"/>
  <c r="H120" i="2"/>
  <c r="I120" i="2"/>
  <c r="J120" i="2"/>
  <c r="K120" i="2"/>
  <c r="L120" i="2"/>
  <c r="M120" i="2"/>
  <c r="C121" i="2"/>
  <c r="D121" i="2"/>
  <c r="E121" i="2"/>
  <c r="F121" i="2"/>
  <c r="G121" i="2"/>
  <c r="H121" i="2"/>
  <c r="I121" i="2"/>
  <c r="J121" i="2"/>
  <c r="K121" i="2"/>
  <c r="L121" i="2"/>
  <c r="M121" i="2"/>
  <c r="C122" i="2"/>
  <c r="D122" i="2"/>
  <c r="E122" i="2"/>
  <c r="F122" i="2"/>
  <c r="G122" i="2"/>
  <c r="H122" i="2"/>
  <c r="I122" i="2"/>
  <c r="J122" i="2"/>
  <c r="K122" i="2"/>
  <c r="L122" i="2"/>
  <c r="M122" i="2"/>
  <c r="C123" i="2"/>
  <c r="D123" i="2"/>
  <c r="E123" i="2"/>
  <c r="F123" i="2"/>
  <c r="G123" i="2"/>
  <c r="H123" i="2"/>
  <c r="I123" i="2"/>
  <c r="J123" i="2"/>
  <c r="K123" i="2"/>
  <c r="L123" i="2"/>
  <c r="M123" i="2"/>
  <c r="C124" i="2"/>
  <c r="D124" i="2"/>
  <c r="E124" i="2"/>
  <c r="F124" i="2"/>
  <c r="G124" i="2"/>
  <c r="H124" i="2"/>
  <c r="I124" i="2"/>
  <c r="J124" i="2"/>
  <c r="K124" i="2"/>
  <c r="L124" i="2"/>
  <c r="M124" i="2"/>
  <c r="C125" i="2"/>
  <c r="D125" i="2"/>
  <c r="E125" i="2"/>
  <c r="F125" i="2"/>
  <c r="G125" i="2"/>
  <c r="H125" i="2"/>
  <c r="I125" i="2"/>
  <c r="J125" i="2"/>
  <c r="K125" i="2"/>
  <c r="L125" i="2"/>
  <c r="M125" i="2"/>
  <c r="C126" i="2"/>
  <c r="D126" i="2"/>
  <c r="E126" i="2"/>
  <c r="F126" i="2"/>
  <c r="G126" i="2"/>
  <c r="H126" i="2"/>
  <c r="I126" i="2"/>
  <c r="J126" i="2"/>
  <c r="K126" i="2"/>
  <c r="L126" i="2"/>
  <c r="M126" i="2"/>
  <c r="C127" i="2"/>
  <c r="D127" i="2"/>
  <c r="E127" i="2"/>
  <c r="F127" i="2"/>
  <c r="G127" i="2"/>
  <c r="H127" i="2"/>
  <c r="I127" i="2"/>
  <c r="J127" i="2"/>
  <c r="K127" i="2"/>
  <c r="L127" i="2"/>
  <c r="M127" i="2"/>
  <c r="C128" i="2"/>
  <c r="D128" i="2"/>
  <c r="E128" i="2"/>
  <c r="F128" i="2"/>
  <c r="G128" i="2"/>
  <c r="H128" i="2"/>
  <c r="I128" i="2"/>
  <c r="J128" i="2"/>
  <c r="K128" i="2"/>
  <c r="L128" i="2"/>
  <c r="M128" i="2"/>
  <c r="C129" i="2"/>
  <c r="D129" i="2"/>
  <c r="E129" i="2"/>
  <c r="F129" i="2"/>
  <c r="G129" i="2"/>
  <c r="H129" i="2"/>
  <c r="I129" i="2"/>
  <c r="J129" i="2"/>
  <c r="K129" i="2"/>
  <c r="L129" i="2"/>
  <c r="M129" i="2"/>
  <c r="C130" i="2"/>
  <c r="D130" i="2"/>
  <c r="E130" i="2"/>
  <c r="F130" i="2"/>
  <c r="G130" i="2"/>
  <c r="H130" i="2"/>
  <c r="I130" i="2"/>
  <c r="J130" i="2"/>
  <c r="K130" i="2"/>
  <c r="L130" i="2"/>
  <c r="M130" i="2"/>
  <c r="C131" i="2"/>
  <c r="D131" i="2"/>
  <c r="E131" i="2"/>
  <c r="F131" i="2"/>
  <c r="G131" i="2"/>
  <c r="H131" i="2"/>
  <c r="I131" i="2"/>
  <c r="J131" i="2"/>
  <c r="K131" i="2"/>
  <c r="L131" i="2"/>
  <c r="M131" i="2"/>
  <c r="C132" i="2"/>
  <c r="D132" i="2"/>
  <c r="E132" i="2"/>
  <c r="F132" i="2"/>
  <c r="G132" i="2"/>
  <c r="H132" i="2"/>
  <c r="I132" i="2"/>
  <c r="J132" i="2"/>
  <c r="K132" i="2"/>
  <c r="L132" i="2"/>
  <c r="M132" i="2"/>
  <c r="C133" i="2"/>
  <c r="D133" i="2"/>
  <c r="E133" i="2"/>
  <c r="F133" i="2"/>
  <c r="G133" i="2"/>
  <c r="H133" i="2"/>
  <c r="I133" i="2"/>
  <c r="J133" i="2"/>
  <c r="K133" i="2"/>
  <c r="L133" i="2"/>
  <c r="M133" i="2"/>
  <c r="C134" i="2"/>
  <c r="D134" i="2"/>
  <c r="E134" i="2"/>
  <c r="F134" i="2"/>
  <c r="G134" i="2"/>
  <c r="H134" i="2"/>
  <c r="I134" i="2"/>
  <c r="J134" i="2"/>
  <c r="K134" i="2"/>
  <c r="L134" i="2"/>
  <c r="M134" i="2"/>
  <c r="C135" i="2"/>
  <c r="D135" i="2"/>
  <c r="E135" i="2"/>
  <c r="F135" i="2"/>
  <c r="G135" i="2"/>
  <c r="H135" i="2"/>
  <c r="I135" i="2"/>
  <c r="J135" i="2"/>
  <c r="K135" i="2"/>
  <c r="L135" i="2"/>
  <c r="M135" i="2"/>
  <c r="C136" i="2"/>
  <c r="D136" i="2"/>
  <c r="E136" i="2"/>
  <c r="F136" i="2"/>
  <c r="G136" i="2"/>
  <c r="H136" i="2"/>
  <c r="I136" i="2"/>
  <c r="J136" i="2"/>
  <c r="K136" i="2"/>
  <c r="L136" i="2"/>
  <c r="M136" i="2"/>
  <c r="C137" i="2"/>
  <c r="D137" i="2"/>
  <c r="E137" i="2"/>
  <c r="F137" i="2"/>
  <c r="G137" i="2"/>
  <c r="H137" i="2"/>
  <c r="I137" i="2"/>
  <c r="J137" i="2"/>
  <c r="K137" i="2"/>
  <c r="L137" i="2"/>
  <c r="M137" i="2"/>
  <c r="C138" i="2"/>
  <c r="D138" i="2"/>
  <c r="E138" i="2"/>
  <c r="F138" i="2"/>
  <c r="G138" i="2"/>
  <c r="H138" i="2"/>
  <c r="I138" i="2"/>
  <c r="J138" i="2"/>
  <c r="K138" i="2"/>
  <c r="L138" i="2"/>
  <c r="M138" i="2"/>
  <c r="C139" i="2"/>
  <c r="D139" i="2"/>
  <c r="E139" i="2"/>
  <c r="F139" i="2"/>
  <c r="G139" i="2"/>
  <c r="H139" i="2"/>
  <c r="I139" i="2"/>
  <c r="J139" i="2"/>
  <c r="K139" i="2"/>
  <c r="L139" i="2"/>
  <c r="M139" i="2"/>
  <c r="C140" i="2"/>
  <c r="D140" i="2"/>
  <c r="E140" i="2"/>
  <c r="F140" i="2"/>
  <c r="G140" i="2"/>
  <c r="H140" i="2"/>
  <c r="I140" i="2"/>
  <c r="J140" i="2"/>
  <c r="K140" i="2"/>
  <c r="L140" i="2"/>
  <c r="M140" i="2"/>
  <c r="C141" i="2"/>
  <c r="D141" i="2"/>
  <c r="E141" i="2"/>
  <c r="F141" i="2"/>
  <c r="G141" i="2"/>
  <c r="H141" i="2"/>
  <c r="I141" i="2"/>
  <c r="J141" i="2"/>
  <c r="K141" i="2"/>
  <c r="L141" i="2"/>
  <c r="M141" i="2"/>
  <c r="C142" i="2"/>
  <c r="D142" i="2"/>
  <c r="E142" i="2"/>
  <c r="F142" i="2"/>
  <c r="G142" i="2"/>
  <c r="H142" i="2"/>
  <c r="I142" i="2"/>
  <c r="J142" i="2"/>
  <c r="K142" i="2"/>
  <c r="L142" i="2"/>
  <c r="M142" i="2"/>
  <c r="C143" i="2"/>
  <c r="D143" i="2"/>
  <c r="E143" i="2"/>
  <c r="F143" i="2"/>
  <c r="G143" i="2"/>
  <c r="H143" i="2"/>
  <c r="I143" i="2"/>
  <c r="J143" i="2"/>
  <c r="K143" i="2"/>
  <c r="L143" i="2"/>
  <c r="M143" i="2"/>
  <c r="C144" i="2"/>
  <c r="D144" i="2"/>
  <c r="E144" i="2"/>
  <c r="F144" i="2"/>
  <c r="G144" i="2"/>
  <c r="H144" i="2"/>
  <c r="I144" i="2"/>
  <c r="J144" i="2"/>
  <c r="K144" i="2"/>
  <c r="L144" i="2"/>
  <c r="M144" i="2"/>
  <c r="C145" i="2"/>
  <c r="D145" i="2"/>
  <c r="E145" i="2"/>
  <c r="F145" i="2"/>
  <c r="G145" i="2"/>
  <c r="H145" i="2"/>
  <c r="I145" i="2"/>
  <c r="J145" i="2"/>
  <c r="K145" i="2"/>
  <c r="L145" i="2"/>
  <c r="M145" i="2"/>
  <c r="C146" i="2"/>
  <c r="D146" i="2"/>
  <c r="E146" i="2"/>
  <c r="F146" i="2"/>
  <c r="G146" i="2"/>
  <c r="H146" i="2"/>
  <c r="I146" i="2"/>
  <c r="J146" i="2"/>
  <c r="K146" i="2"/>
  <c r="L146" i="2"/>
  <c r="M146" i="2"/>
  <c r="C147" i="2"/>
  <c r="D147" i="2"/>
  <c r="E147" i="2"/>
  <c r="F147" i="2"/>
  <c r="G147" i="2"/>
  <c r="H147" i="2"/>
  <c r="I147" i="2"/>
  <c r="J147" i="2"/>
  <c r="K147" i="2"/>
  <c r="L147" i="2"/>
  <c r="M147" i="2"/>
  <c r="C148" i="2"/>
  <c r="D148" i="2"/>
  <c r="E148" i="2"/>
  <c r="F148" i="2"/>
  <c r="G148" i="2"/>
  <c r="H148" i="2"/>
  <c r="I148" i="2"/>
  <c r="J148" i="2"/>
  <c r="K148" i="2"/>
  <c r="L148" i="2"/>
  <c r="M148" i="2"/>
  <c r="C149" i="2"/>
  <c r="D149" i="2"/>
  <c r="E149" i="2"/>
  <c r="F149" i="2"/>
  <c r="G149" i="2"/>
  <c r="H149" i="2"/>
  <c r="I149" i="2"/>
  <c r="J149" i="2"/>
  <c r="K149" i="2"/>
  <c r="L149" i="2"/>
  <c r="M149" i="2"/>
  <c r="C150" i="2"/>
  <c r="D150" i="2"/>
  <c r="E150" i="2"/>
  <c r="F150" i="2"/>
  <c r="G150" i="2"/>
  <c r="H150" i="2"/>
  <c r="I150" i="2"/>
  <c r="J150" i="2"/>
  <c r="K150" i="2"/>
  <c r="L150" i="2"/>
  <c r="M150" i="2"/>
  <c r="C151" i="2"/>
  <c r="D151" i="2"/>
  <c r="E151" i="2"/>
  <c r="F151" i="2"/>
  <c r="G151" i="2"/>
  <c r="H151" i="2"/>
  <c r="I151" i="2"/>
  <c r="J151" i="2"/>
  <c r="K151" i="2"/>
  <c r="L151" i="2"/>
  <c r="M151" i="2"/>
  <c r="C152" i="2"/>
  <c r="D152" i="2"/>
  <c r="E152" i="2"/>
  <c r="F152" i="2"/>
  <c r="G152" i="2"/>
  <c r="H152" i="2"/>
  <c r="I152" i="2"/>
  <c r="J152" i="2"/>
  <c r="K152" i="2"/>
  <c r="L152" i="2"/>
  <c r="M152" i="2"/>
  <c r="C153" i="2"/>
  <c r="D153" i="2"/>
  <c r="E153" i="2"/>
  <c r="F153" i="2"/>
  <c r="G153" i="2"/>
  <c r="H153" i="2"/>
  <c r="I153" i="2"/>
  <c r="J153" i="2"/>
  <c r="K153" i="2"/>
  <c r="L153" i="2"/>
  <c r="M153" i="2"/>
  <c r="C154" i="2"/>
  <c r="D154" i="2"/>
  <c r="E154" i="2"/>
  <c r="F154" i="2"/>
  <c r="G154" i="2"/>
  <c r="H154" i="2"/>
  <c r="I154" i="2"/>
  <c r="J154" i="2"/>
  <c r="K154" i="2"/>
  <c r="L154" i="2"/>
  <c r="M154" i="2"/>
  <c r="C155" i="2"/>
  <c r="D155" i="2"/>
  <c r="E155" i="2"/>
  <c r="F155" i="2"/>
  <c r="G155" i="2"/>
  <c r="H155" i="2"/>
  <c r="I155" i="2"/>
  <c r="J155" i="2"/>
  <c r="K155" i="2"/>
  <c r="L155" i="2"/>
  <c r="M155" i="2"/>
  <c r="C156" i="2"/>
  <c r="D156" i="2"/>
  <c r="E156" i="2"/>
  <c r="F156" i="2"/>
  <c r="G156" i="2"/>
  <c r="H156" i="2"/>
  <c r="I156" i="2"/>
  <c r="J156" i="2"/>
  <c r="K156" i="2"/>
  <c r="L156" i="2"/>
  <c r="M156" i="2"/>
  <c r="C157" i="2"/>
  <c r="D157" i="2"/>
  <c r="E157" i="2"/>
  <c r="F157" i="2"/>
  <c r="G157" i="2"/>
  <c r="H157" i="2"/>
  <c r="I157" i="2"/>
  <c r="J157" i="2"/>
  <c r="K157" i="2"/>
  <c r="L157" i="2"/>
  <c r="M157" i="2"/>
  <c r="C158" i="2"/>
  <c r="D158" i="2"/>
  <c r="E158" i="2"/>
  <c r="F158" i="2"/>
  <c r="G158" i="2"/>
  <c r="H158" i="2"/>
  <c r="I158" i="2"/>
  <c r="J158" i="2"/>
  <c r="K158" i="2"/>
  <c r="L158" i="2"/>
  <c r="M158" i="2"/>
  <c r="C159" i="2"/>
  <c r="D159" i="2"/>
  <c r="E159" i="2"/>
  <c r="F159" i="2"/>
  <c r="G159" i="2"/>
  <c r="H159" i="2"/>
  <c r="I159" i="2"/>
  <c r="J159" i="2"/>
  <c r="K159" i="2"/>
  <c r="L159" i="2"/>
  <c r="M159" i="2"/>
  <c r="C160" i="2"/>
  <c r="D160" i="2"/>
  <c r="E160" i="2"/>
  <c r="F160" i="2"/>
  <c r="G160" i="2"/>
  <c r="H160" i="2"/>
  <c r="I160" i="2"/>
  <c r="J160" i="2"/>
  <c r="K160" i="2"/>
  <c r="L160" i="2"/>
  <c r="M160" i="2"/>
  <c r="C161" i="2"/>
  <c r="D161" i="2"/>
  <c r="E161" i="2"/>
  <c r="F161" i="2"/>
  <c r="G161" i="2"/>
  <c r="H161" i="2"/>
  <c r="I161" i="2"/>
  <c r="J161" i="2"/>
  <c r="K161" i="2"/>
  <c r="L161" i="2"/>
  <c r="M161" i="2"/>
  <c r="C162" i="2"/>
  <c r="D162" i="2"/>
  <c r="E162" i="2"/>
  <c r="F162" i="2"/>
  <c r="G162" i="2"/>
  <c r="H162" i="2"/>
  <c r="I162" i="2"/>
  <c r="J162" i="2"/>
  <c r="K162" i="2"/>
  <c r="L162" i="2"/>
  <c r="M162" i="2"/>
  <c r="C163" i="2"/>
  <c r="D163" i="2"/>
  <c r="E163" i="2"/>
  <c r="F163" i="2"/>
  <c r="G163" i="2"/>
  <c r="H163" i="2"/>
  <c r="I163" i="2"/>
  <c r="J163" i="2"/>
  <c r="K163" i="2"/>
  <c r="L163" i="2"/>
  <c r="M163" i="2"/>
  <c r="C164" i="2"/>
  <c r="D164" i="2"/>
  <c r="E164" i="2"/>
  <c r="F164" i="2"/>
  <c r="G164" i="2"/>
  <c r="H164" i="2"/>
  <c r="I164" i="2"/>
  <c r="J164" i="2"/>
  <c r="K164" i="2"/>
  <c r="L164" i="2"/>
  <c r="M164" i="2"/>
  <c r="C165" i="2"/>
  <c r="D165" i="2"/>
  <c r="E165" i="2"/>
  <c r="F165" i="2"/>
  <c r="G165" i="2"/>
  <c r="H165" i="2"/>
  <c r="I165" i="2"/>
  <c r="J165" i="2"/>
  <c r="K165" i="2"/>
  <c r="L165" i="2"/>
  <c r="M165" i="2"/>
  <c r="C166" i="2"/>
  <c r="D166" i="2"/>
  <c r="E166" i="2"/>
  <c r="F166" i="2"/>
  <c r="G166" i="2"/>
  <c r="H166" i="2"/>
  <c r="I166" i="2"/>
  <c r="J166" i="2"/>
  <c r="K166" i="2"/>
  <c r="L166" i="2"/>
  <c r="M166" i="2"/>
  <c r="C167" i="2"/>
  <c r="D167" i="2"/>
  <c r="E167" i="2"/>
  <c r="F167" i="2"/>
  <c r="G167" i="2"/>
  <c r="H167" i="2"/>
  <c r="I167" i="2"/>
  <c r="J167" i="2"/>
  <c r="K167" i="2"/>
  <c r="L167" i="2"/>
  <c r="M167" i="2"/>
  <c r="C168" i="2"/>
  <c r="D168" i="2"/>
  <c r="E168" i="2"/>
  <c r="F168" i="2"/>
  <c r="G168" i="2"/>
  <c r="H168" i="2"/>
  <c r="I168" i="2"/>
  <c r="J168" i="2"/>
  <c r="K168" i="2"/>
  <c r="L168" i="2"/>
  <c r="M168" i="2"/>
  <c r="C169" i="2"/>
  <c r="D169" i="2"/>
  <c r="E169" i="2"/>
  <c r="F169" i="2"/>
  <c r="G169" i="2"/>
  <c r="H169" i="2"/>
  <c r="I169" i="2"/>
  <c r="J169" i="2"/>
  <c r="K169" i="2"/>
  <c r="L169" i="2"/>
  <c r="M169" i="2"/>
  <c r="C170" i="2"/>
  <c r="D170" i="2"/>
  <c r="E170" i="2"/>
  <c r="F170" i="2"/>
  <c r="G170" i="2"/>
  <c r="H170" i="2"/>
  <c r="I170" i="2"/>
  <c r="J170" i="2"/>
  <c r="K170" i="2"/>
  <c r="L170" i="2"/>
  <c r="M170" i="2"/>
  <c r="C171" i="2"/>
  <c r="D171" i="2"/>
  <c r="E171" i="2"/>
  <c r="F171" i="2"/>
  <c r="G171" i="2"/>
  <c r="H171" i="2"/>
  <c r="I171" i="2"/>
  <c r="J171" i="2"/>
  <c r="K171" i="2"/>
  <c r="L171" i="2"/>
  <c r="M171" i="2"/>
  <c r="C172" i="2"/>
  <c r="D172" i="2"/>
  <c r="E172" i="2"/>
  <c r="F172" i="2"/>
  <c r="G172" i="2"/>
  <c r="H172" i="2"/>
  <c r="I172" i="2"/>
  <c r="J172" i="2"/>
  <c r="K172" i="2"/>
  <c r="L172" i="2"/>
  <c r="M172" i="2"/>
  <c r="C173" i="2"/>
  <c r="D173" i="2"/>
  <c r="E173" i="2"/>
  <c r="F173" i="2"/>
  <c r="G173" i="2"/>
  <c r="H173" i="2"/>
  <c r="I173" i="2"/>
  <c r="J173" i="2"/>
  <c r="K173" i="2"/>
  <c r="L173" i="2"/>
  <c r="M173" i="2"/>
  <c r="C174" i="2"/>
  <c r="D174" i="2"/>
  <c r="E174" i="2"/>
  <c r="F174" i="2"/>
  <c r="G174" i="2"/>
  <c r="H174" i="2"/>
  <c r="I174" i="2"/>
  <c r="J174" i="2"/>
  <c r="K174" i="2"/>
  <c r="L174" i="2"/>
  <c r="M174" i="2"/>
  <c r="C175" i="2"/>
  <c r="D175" i="2"/>
  <c r="E175" i="2"/>
  <c r="F175" i="2"/>
  <c r="G175" i="2"/>
  <c r="H175" i="2"/>
  <c r="I175" i="2"/>
  <c r="J175" i="2"/>
  <c r="K175" i="2"/>
  <c r="L175" i="2"/>
  <c r="M175" i="2"/>
  <c r="C176" i="2"/>
  <c r="D176" i="2"/>
  <c r="E176" i="2"/>
  <c r="F176" i="2"/>
  <c r="G176" i="2"/>
  <c r="H176" i="2"/>
  <c r="I176" i="2"/>
  <c r="J176" i="2"/>
  <c r="K176" i="2"/>
  <c r="L176" i="2"/>
  <c r="M176" i="2"/>
  <c r="C177" i="2"/>
  <c r="D177" i="2"/>
  <c r="E177" i="2"/>
  <c r="F177" i="2"/>
  <c r="G177" i="2"/>
  <c r="H177" i="2"/>
  <c r="I177" i="2"/>
  <c r="J177" i="2"/>
  <c r="K177" i="2"/>
  <c r="L177" i="2"/>
  <c r="M177" i="2"/>
  <c r="C178" i="2"/>
  <c r="D178" i="2"/>
  <c r="E178" i="2"/>
  <c r="F178" i="2"/>
  <c r="G178" i="2"/>
  <c r="H178" i="2"/>
  <c r="I178" i="2"/>
  <c r="J178" i="2"/>
  <c r="K178" i="2"/>
  <c r="L178" i="2"/>
  <c r="M178" i="2"/>
  <c r="C179" i="2"/>
  <c r="D179" i="2"/>
  <c r="E179" i="2"/>
  <c r="F179" i="2"/>
  <c r="G179" i="2"/>
  <c r="H179" i="2"/>
  <c r="I179" i="2"/>
  <c r="J179" i="2"/>
  <c r="K179" i="2"/>
  <c r="L179" i="2"/>
  <c r="M179" i="2"/>
  <c r="C180" i="2"/>
  <c r="D180" i="2"/>
  <c r="E180" i="2"/>
  <c r="F180" i="2"/>
  <c r="G180" i="2"/>
  <c r="H180" i="2"/>
  <c r="I180" i="2"/>
  <c r="J180" i="2"/>
  <c r="K180" i="2"/>
  <c r="L180" i="2"/>
  <c r="M180" i="2"/>
  <c r="C181" i="2"/>
  <c r="D181" i="2"/>
  <c r="E181" i="2"/>
  <c r="F181" i="2"/>
  <c r="G181" i="2"/>
  <c r="H181" i="2"/>
  <c r="I181" i="2"/>
  <c r="J181" i="2"/>
  <c r="K181" i="2"/>
  <c r="L181" i="2"/>
  <c r="M181" i="2"/>
  <c r="C182" i="2"/>
  <c r="D182" i="2"/>
  <c r="E182" i="2"/>
  <c r="F182" i="2"/>
  <c r="G182" i="2"/>
  <c r="H182" i="2"/>
  <c r="I182" i="2"/>
  <c r="J182" i="2"/>
  <c r="K182" i="2"/>
  <c r="L182" i="2"/>
  <c r="M182" i="2"/>
  <c r="C183" i="2"/>
  <c r="D183" i="2"/>
  <c r="E183" i="2"/>
  <c r="F183" i="2"/>
  <c r="G183" i="2"/>
  <c r="H183" i="2"/>
  <c r="I183" i="2"/>
  <c r="J183" i="2"/>
  <c r="K183" i="2"/>
  <c r="L183" i="2"/>
  <c r="M183" i="2"/>
  <c r="C184" i="2"/>
  <c r="D184" i="2"/>
  <c r="E184" i="2"/>
  <c r="F184" i="2"/>
  <c r="G184" i="2"/>
  <c r="H184" i="2"/>
  <c r="I184" i="2"/>
  <c r="J184" i="2"/>
  <c r="K184" i="2"/>
  <c r="L184" i="2"/>
  <c r="M184" i="2"/>
  <c r="C185" i="2"/>
  <c r="D185" i="2"/>
  <c r="E185" i="2"/>
  <c r="F185" i="2"/>
  <c r="G185" i="2"/>
  <c r="H185" i="2"/>
  <c r="I185" i="2"/>
  <c r="J185" i="2"/>
  <c r="K185" i="2"/>
  <c r="L185" i="2"/>
  <c r="M185" i="2"/>
  <c r="C186" i="2"/>
  <c r="D186" i="2"/>
  <c r="E186" i="2"/>
  <c r="F186" i="2"/>
  <c r="G186" i="2"/>
  <c r="H186" i="2"/>
  <c r="I186" i="2"/>
  <c r="J186" i="2"/>
  <c r="K186" i="2"/>
  <c r="L186" i="2"/>
  <c r="M186" i="2"/>
  <c r="C187" i="2"/>
  <c r="D187" i="2"/>
  <c r="E187" i="2"/>
  <c r="F187" i="2"/>
  <c r="G187" i="2"/>
  <c r="H187" i="2"/>
  <c r="I187" i="2"/>
  <c r="J187" i="2"/>
  <c r="K187" i="2"/>
  <c r="L187" i="2"/>
  <c r="M187" i="2"/>
  <c r="C188" i="2"/>
  <c r="D188" i="2"/>
  <c r="E188" i="2"/>
  <c r="F188" i="2"/>
  <c r="G188" i="2"/>
  <c r="H188" i="2"/>
  <c r="I188" i="2"/>
  <c r="J188" i="2"/>
  <c r="K188" i="2"/>
  <c r="L188" i="2"/>
  <c r="M188" i="2"/>
  <c r="C189" i="2"/>
  <c r="D189" i="2"/>
  <c r="E189" i="2"/>
  <c r="F189" i="2"/>
  <c r="G189" i="2"/>
  <c r="H189" i="2"/>
  <c r="I189" i="2"/>
  <c r="J189" i="2"/>
  <c r="K189" i="2"/>
  <c r="L189" i="2"/>
  <c r="M189" i="2"/>
  <c r="C190" i="2"/>
  <c r="D190" i="2"/>
  <c r="E190" i="2"/>
  <c r="F190" i="2"/>
  <c r="G190" i="2"/>
  <c r="H190" i="2"/>
  <c r="I190" i="2"/>
  <c r="J190" i="2"/>
  <c r="K190" i="2"/>
  <c r="L190" i="2"/>
  <c r="M190" i="2"/>
  <c r="C191" i="2"/>
  <c r="D191" i="2"/>
  <c r="E191" i="2"/>
  <c r="F191" i="2"/>
  <c r="G191" i="2"/>
  <c r="H191" i="2"/>
  <c r="I191" i="2"/>
  <c r="J191" i="2"/>
  <c r="K191" i="2"/>
  <c r="L191" i="2"/>
  <c r="M191" i="2"/>
  <c r="C192" i="2"/>
  <c r="D192" i="2"/>
  <c r="E192" i="2"/>
  <c r="F192" i="2"/>
  <c r="G192" i="2"/>
  <c r="H192" i="2"/>
  <c r="I192" i="2"/>
  <c r="J192" i="2"/>
  <c r="K192" i="2"/>
  <c r="L192" i="2"/>
  <c r="M192" i="2"/>
  <c r="C193" i="2"/>
  <c r="D193" i="2"/>
  <c r="E193" i="2"/>
  <c r="F193" i="2"/>
  <c r="G193" i="2"/>
  <c r="H193" i="2"/>
  <c r="I193" i="2"/>
  <c r="J193" i="2"/>
  <c r="K193" i="2"/>
  <c r="L193" i="2"/>
  <c r="M193" i="2"/>
  <c r="C194" i="2"/>
  <c r="D194" i="2"/>
  <c r="E194" i="2"/>
  <c r="F194" i="2"/>
  <c r="G194" i="2"/>
  <c r="H194" i="2"/>
  <c r="I194" i="2"/>
  <c r="J194" i="2"/>
  <c r="K194" i="2"/>
  <c r="L194" i="2"/>
  <c r="M194" i="2"/>
  <c r="C195" i="2"/>
  <c r="D195" i="2"/>
  <c r="E195" i="2"/>
  <c r="F195" i="2"/>
  <c r="G195" i="2"/>
  <c r="H195" i="2"/>
  <c r="I195" i="2"/>
  <c r="J195" i="2"/>
  <c r="K195" i="2"/>
  <c r="L195" i="2"/>
  <c r="M195" i="2"/>
  <c r="C196" i="2"/>
  <c r="D196" i="2"/>
  <c r="E196" i="2"/>
  <c r="F196" i="2"/>
  <c r="G196" i="2"/>
  <c r="H196" i="2"/>
  <c r="I196" i="2"/>
  <c r="J196" i="2"/>
  <c r="K196" i="2"/>
  <c r="L196" i="2"/>
  <c r="M196" i="2"/>
  <c r="C197" i="2"/>
  <c r="D197" i="2"/>
  <c r="E197" i="2"/>
  <c r="F197" i="2"/>
  <c r="G197" i="2"/>
  <c r="H197" i="2"/>
  <c r="I197" i="2"/>
  <c r="J197" i="2"/>
  <c r="K197" i="2"/>
  <c r="L197" i="2"/>
  <c r="M197" i="2"/>
  <c r="C198" i="2"/>
  <c r="D198" i="2"/>
  <c r="E198" i="2"/>
  <c r="F198" i="2"/>
  <c r="G198" i="2"/>
  <c r="H198" i="2"/>
  <c r="I198" i="2"/>
  <c r="J198" i="2"/>
  <c r="K198" i="2"/>
  <c r="L198" i="2"/>
  <c r="M198" i="2"/>
  <c r="C199" i="2"/>
  <c r="D199" i="2"/>
  <c r="E199" i="2"/>
  <c r="F199" i="2"/>
  <c r="G199" i="2"/>
  <c r="H199" i="2"/>
  <c r="I199" i="2"/>
  <c r="J199" i="2"/>
  <c r="K199" i="2"/>
  <c r="L199" i="2"/>
  <c r="M199" i="2"/>
  <c r="C200" i="2"/>
  <c r="D200" i="2"/>
  <c r="E200" i="2"/>
  <c r="F200" i="2"/>
  <c r="G200" i="2"/>
  <c r="H200" i="2"/>
  <c r="I200" i="2"/>
  <c r="J200" i="2"/>
  <c r="K200" i="2"/>
  <c r="L200" i="2"/>
  <c r="M200" i="2"/>
  <c r="C201" i="2"/>
  <c r="D201" i="2"/>
  <c r="E201" i="2"/>
  <c r="F201" i="2"/>
  <c r="G201" i="2"/>
  <c r="H201" i="2"/>
  <c r="I201" i="2"/>
  <c r="J201" i="2"/>
  <c r="K201" i="2"/>
  <c r="L201" i="2"/>
  <c r="M201" i="2"/>
  <c r="C202" i="2"/>
  <c r="D202" i="2"/>
  <c r="E202" i="2"/>
  <c r="F202" i="2"/>
  <c r="G202" i="2"/>
  <c r="H202" i="2"/>
  <c r="I202" i="2"/>
  <c r="J202" i="2"/>
  <c r="K202" i="2"/>
  <c r="L202" i="2"/>
  <c r="M202" i="2"/>
  <c r="C203" i="2"/>
  <c r="D203" i="2"/>
  <c r="E203" i="2"/>
  <c r="F203" i="2"/>
  <c r="G203" i="2"/>
  <c r="H203" i="2"/>
  <c r="I203" i="2"/>
  <c r="J203" i="2"/>
  <c r="K203" i="2"/>
  <c r="L203" i="2"/>
  <c r="M203" i="2"/>
  <c r="C204" i="2"/>
  <c r="D204" i="2"/>
  <c r="E204" i="2"/>
  <c r="F204" i="2"/>
  <c r="G204" i="2"/>
  <c r="H204" i="2"/>
  <c r="I204" i="2"/>
  <c r="J204" i="2"/>
  <c r="K204" i="2"/>
  <c r="L204" i="2"/>
  <c r="M204" i="2"/>
  <c r="C205" i="2"/>
  <c r="D205" i="2"/>
  <c r="E205" i="2"/>
  <c r="F205" i="2"/>
  <c r="G205" i="2"/>
  <c r="H205" i="2"/>
  <c r="I205" i="2"/>
  <c r="J205" i="2"/>
  <c r="K205" i="2"/>
  <c r="L205" i="2"/>
  <c r="M205" i="2"/>
  <c r="C206" i="2"/>
  <c r="D206" i="2"/>
  <c r="E206" i="2"/>
  <c r="F206" i="2"/>
  <c r="G206" i="2"/>
  <c r="H206" i="2"/>
  <c r="I206" i="2"/>
  <c r="J206" i="2"/>
  <c r="K206" i="2"/>
  <c r="L206" i="2"/>
  <c r="M206" i="2"/>
  <c r="C207" i="2"/>
  <c r="D207" i="2"/>
  <c r="E207" i="2"/>
  <c r="F207" i="2"/>
  <c r="G207" i="2"/>
  <c r="H207" i="2"/>
  <c r="I207" i="2"/>
  <c r="J207" i="2"/>
  <c r="K207" i="2"/>
  <c r="L207" i="2"/>
  <c r="M207" i="2"/>
  <c r="C208" i="2"/>
  <c r="D208" i="2"/>
  <c r="E208" i="2"/>
  <c r="F208" i="2"/>
  <c r="G208" i="2"/>
  <c r="H208" i="2"/>
  <c r="I208" i="2"/>
  <c r="J208" i="2"/>
  <c r="K208" i="2"/>
  <c r="L208" i="2"/>
  <c r="M208" i="2"/>
  <c r="C209" i="2"/>
  <c r="D209" i="2"/>
  <c r="E209" i="2"/>
  <c r="F209" i="2"/>
  <c r="G209" i="2"/>
  <c r="H209" i="2"/>
  <c r="I209" i="2"/>
  <c r="J209" i="2"/>
  <c r="K209" i="2"/>
  <c r="L209" i="2"/>
  <c r="M209" i="2"/>
  <c r="C210" i="2"/>
  <c r="D210" i="2"/>
  <c r="E210" i="2"/>
  <c r="F210" i="2"/>
  <c r="G210" i="2"/>
  <c r="H210" i="2"/>
  <c r="I210" i="2"/>
  <c r="J210" i="2"/>
  <c r="K210" i="2"/>
  <c r="L210" i="2"/>
  <c r="M210" i="2"/>
  <c r="C211" i="2"/>
  <c r="D211" i="2"/>
  <c r="E211" i="2"/>
  <c r="F211" i="2"/>
  <c r="G211" i="2"/>
  <c r="H211" i="2"/>
  <c r="I211" i="2"/>
  <c r="J211" i="2"/>
  <c r="K211" i="2"/>
  <c r="L211" i="2"/>
  <c r="M211" i="2"/>
  <c r="C212" i="2"/>
  <c r="D212" i="2"/>
  <c r="E212" i="2"/>
  <c r="F212" i="2"/>
  <c r="G212" i="2"/>
  <c r="H212" i="2"/>
  <c r="I212" i="2"/>
  <c r="J212" i="2"/>
  <c r="K212" i="2"/>
  <c r="L212" i="2"/>
  <c r="M212" i="2"/>
  <c r="C213" i="2"/>
  <c r="D213" i="2"/>
  <c r="E213" i="2"/>
  <c r="F213" i="2"/>
  <c r="G213" i="2"/>
  <c r="H213" i="2"/>
  <c r="I213" i="2"/>
  <c r="J213" i="2"/>
  <c r="K213" i="2"/>
  <c r="L213" i="2"/>
  <c r="M213" i="2"/>
  <c r="C214" i="2"/>
  <c r="D214" i="2"/>
  <c r="E214" i="2"/>
  <c r="F214" i="2"/>
  <c r="G214" i="2"/>
  <c r="H214" i="2"/>
  <c r="I214" i="2"/>
  <c r="J214" i="2"/>
  <c r="K214" i="2"/>
  <c r="L214" i="2"/>
  <c r="M214" i="2"/>
  <c r="C215" i="2"/>
  <c r="D215" i="2"/>
  <c r="E215" i="2"/>
  <c r="F215" i="2"/>
  <c r="G215" i="2"/>
  <c r="H215" i="2"/>
  <c r="I215" i="2"/>
  <c r="J215" i="2"/>
  <c r="K215" i="2"/>
  <c r="L215" i="2"/>
  <c r="M215" i="2"/>
  <c r="C216" i="2"/>
  <c r="D216" i="2"/>
  <c r="E216" i="2"/>
  <c r="F216" i="2"/>
  <c r="G216" i="2"/>
  <c r="H216" i="2"/>
  <c r="I216" i="2"/>
  <c r="J216" i="2"/>
  <c r="K216" i="2"/>
  <c r="L216" i="2"/>
  <c r="M216" i="2"/>
  <c r="C217" i="2"/>
  <c r="D217" i="2"/>
  <c r="E217" i="2"/>
  <c r="F217" i="2"/>
  <c r="G217" i="2"/>
  <c r="H217" i="2"/>
  <c r="I217" i="2"/>
  <c r="J217" i="2"/>
  <c r="K217" i="2"/>
  <c r="L217" i="2"/>
  <c r="M217" i="2"/>
  <c r="C218" i="2"/>
  <c r="D218" i="2"/>
  <c r="E218" i="2"/>
  <c r="F218" i="2"/>
  <c r="G218" i="2"/>
  <c r="H218" i="2"/>
  <c r="I218" i="2"/>
  <c r="J218" i="2"/>
  <c r="K218" i="2"/>
  <c r="L218" i="2"/>
  <c r="M218" i="2"/>
  <c r="C219" i="2"/>
  <c r="D219" i="2"/>
  <c r="E219" i="2"/>
  <c r="F219" i="2"/>
  <c r="G219" i="2"/>
  <c r="H219" i="2"/>
  <c r="I219" i="2"/>
  <c r="J219" i="2"/>
  <c r="K219" i="2"/>
  <c r="L219" i="2"/>
  <c r="M219" i="2"/>
  <c r="C220" i="2"/>
  <c r="D220" i="2"/>
  <c r="E220" i="2"/>
  <c r="F220" i="2"/>
  <c r="G220" i="2"/>
  <c r="H220" i="2"/>
  <c r="I220" i="2"/>
  <c r="J220" i="2"/>
  <c r="K220" i="2"/>
  <c r="L220" i="2"/>
  <c r="M220" i="2"/>
  <c r="C221" i="2"/>
  <c r="D221" i="2"/>
  <c r="E221" i="2"/>
  <c r="F221" i="2"/>
  <c r="G221" i="2"/>
  <c r="H221" i="2"/>
  <c r="I221" i="2"/>
  <c r="J221" i="2"/>
  <c r="K221" i="2"/>
  <c r="L221" i="2"/>
  <c r="M221" i="2"/>
  <c r="C222" i="2"/>
  <c r="D222" i="2"/>
  <c r="E222" i="2"/>
  <c r="F222" i="2"/>
  <c r="G222" i="2"/>
  <c r="H222" i="2"/>
  <c r="I222" i="2"/>
  <c r="J222" i="2"/>
  <c r="K222" i="2"/>
  <c r="L222" i="2"/>
  <c r="M222" i="2"/>
  <c r="C223" i="2"/>
  <c r="D223" i="2"/>
  <c r="E223" i="2"/>
  <c r="F223" i="2"/>
  <c r="G223" i="2"/>
  <c r="H223" i="2"/>
  <c r="I223" i="2"/>
  <c r="J223" i="2"/>
  <c r="K223" i="2"/>
  <c r="L223" i="2"/>
  <c r="M223" i="2"/>
  <c r="C224" i="2"/>
  <c r="D224" i="2"/>
  <c r="E224" i="2"/>
  <c r="F224" i="2"/>
  <c r="G224" i="2"/>
  <c r="H224" i="2"/>
  <c r="I224" i="2"/>
  <c r="J224" i="2"/>
  <c r="K224" i="2"/>
  <c r="L224" i="2"/>
  <c r="M224" i="2"/>
  <c r="C225" i="2"/>
  <c r="D225" i="2"/>
  <c r="E225" i="2"/>
  <c r="F225" i="2"/>
  <c r="G225" i="2"/>
  <c r="H225" i="2"/>
  <c r="I225" i="2"/>
  <c r="J225" i="2"/>
  <c r="K225" i="2"/>
  <c r="L225" i="2"/>
  <c r="M225" i="2"/>
  <c r="C226" i="2"/>
  <c r="D226" i="2"/>
  <c r="E226" i="2"/>
  <c r="F226" i="2"/>
  <c r="G226" i="2"/>
  <c r="H226" i="2"/>
  <c r="I226" i="2"/>
  <c r="J226" i="2"/>
  <c r="K226" i="2"/>
  <c r="L226" i="2"/>
  <c r="M226" i="2"/>
  <c r="C227" i="2"/>
  <c r="D227" i="2"/>
  <c r="E227" i="2"/>
  <c r="F227" i="2"/>
  <c r="G227" i="2"/>
  <c r="H227" i="2"/>
  <c r="I227" i="2"/>
  <c r="J227" i="2"/>
  <c r="K227" i="2"/>
  <c r="L227" i="2"/>
  <c r="M227" i="2"/>
  <c r="C228" i="2"/>
  <c r="D228" i="2"/>
  <c r="E228" i="2"/>
  <c r="F228" i="2"/>
  <c r="G228" i="2"/>
  <c r="H228" i="2"/>
  <c r="I228" i="2"/>
  <c r="J228" i="2"/>
  <c r="K228" i="2"/>
  <c r="L228" i="2"/>
  <c r="M228" i="2"/>
  <c r="C229" i="2"/>
  <c r="D229" i="2"/>
  <c r="E229" i="2"/>
  <c r="F229" i="2"/>
  <c r="G229" i="2"/>
  <c r="H229" i="2"/>
  <c r="I229" i="2"/>
  <c r="J229" i="2"/>
  <c r="K229" i="2"/>
  <c r="L229" i="2"/>
  <c r="M229" i="2"/>
  <c r="C230" i="2"/>
  <c r="D230" i="2"/>
  <c r="E230" i="2"/>
  <c r="F230" i="2"/>
  <c r="G230" i="2"/>
  <c r="H230" i="2"/>
  <c r="I230" i="2"/>
  <c r="J230" i="2"/>
  <c r="K230" i="2"/>
  <c r="L230" i="2"/>
  <c r="M230" i="2"/>
  <c r="C231" i="2"/>
  <c r="D231" i="2"/>
  <c r="E231" i="2"/>
  <c r="F231" i="2"/>
  <c r="G231" i="2"/>
  <c r="H231" i="2"/>
  <c r="I231" i="2"/>
  <c r="J231" i="2"/>
  <c r="K231" i="2"/>
  <c r="L231" i="2"/>
  <c r="M231" i="2"/>
  <c r="C232" i="2"/>
  <c r="D232" i="2"/>
  <c r="E232" i="2"/>
  <c r="F232" i="2"/>
  <c r="G232" i="2"/>
  <c r="H232" i="2"/>
  <c r="I232" i="2"/>
  <c r="J232" i="2"/>
  <c r="K232" i="2"/>
  <c r="L232" i="2"/>
  <c r="M232" i="2"/>
  <c r="C233" i="2"/>
  <c r="D233" i="2"/>
  <c r="E233" i="2"/>
  <c r="F233" i="2"/>
  <c r="G233" i="2"/>
  <c r="H233" i="2"/>
  <c r="I233" i="2"/>
  <c r="J233" i="2"/>
  <c r="K233" i="2"/>
  <c r="L233" i="2"/>
  <c r="M233" i="2"/>
  <c r="C234" i="2"/>
  <c r="D234" i="2"/>
  <c r="E234" i="2"/>
  <c r="F234" i="2"/>
  <c r="G234" i="2"/>
  <c r="H234" i="2"/>
  <c r="I234" i="2"/>
  <c r="J234" i="2"/>
  <c r="K234" i="2"/>
  <c r="L234" i="2"/>
  <c r="M234" i="2"/>
  <c r="C235" i="2"/>
  <c r="D235" i="2"/>
  <c r="E235" i="2"/>
  <c r="F235" i="2"/>
  <c r="G235" i="2"/>
  <c r="H235" i="2"/>
  <c r="I235" i="2"/>
  <c r="J235" i="2"/>
  <c r="K235" i="2"/>
  <c r="L235" i="2"/>
  <c r="M235" i="2"/>
  <c r="C236" i="2"/>
  <c r="D236" i="2"/>
  <c r="E236" i="2"/>
  <c r="F236" i="2"/>
  <c r="G236" i="2"/>
  <c r="H236" i="2"/>
  <c r="I236" i="2"/>
  <c r="J236" i="2"/>
  <c r="K236" i="2"/>
  <c r="L236" i="2"/>
  <c r="M236" i="2"/>
  <c r="C237" i="2"/>
  <c r="D237" i="2"/>
  <c r="E237" i="2"/>
  <c r="F237" i="2"/>
  <c r="G237" i="2"/>
  <c r="H237" i="2"/>
  <c r="I237" i="2"/>
  <c r="J237" i="2"/>
  <c r="K237" i="2"/>
  <c r="L237" i="2"/>
  <c r="M237" i="2"/>
  <c r="C238" i="2"/>
  <c r="D238" i="2"/>
  <c r="E238" i="2"/>
  <c r="F238" i="2"/>
  <c r="G238" i="2"/>
  <c r="H238" i="2"/>
  <c r="I238" i="2"/>
  <c r="J238" i="2"/>
  <c r="K238" i="2"/>
  <c r="L238" i="2"/>
  <c r="M238" i="2"/>
  <c r="C239" i="2"/>
  <c r="D239" i="2"/>
  <c r="E239" i="2"/>
  <c r="F239" i="2"/>
  <c r="G239" i="2"/>
  <c r="H239" i="2"/>
  <c r="I239" i="2"/>
  <c r="J239" i="2"/>
  <c r="K239" i="2"/>
  <c r="L239" i="2"/>
  <c r="M239" i="2"/>
  <c r="C240" i="2"/>
  <c r="D240" i="2"/>
  <c r="E240" i="2"/>
  <c r="F240" i="2"/>
  <c r="G240" i="2"/>
  <c r="H240" i="2"/>
  <c r="I240" i="2"/>
  <c r="J240" i="2"/>
  <c r="K240" i="2"/>
  <c r="L240" i="2"/>
  <c r="M240" i="2"/>
  <c r="C241" i="2"/>
  <c r="D241" i="2"/>
  <c r="E241" i="2"/>
  <c r="F241" i="2"/>
  <c r="G241" i="2"/>
  <c r="H241" i="2"/>
  <c r="I241" i="2"/>
  <c r="J241" i="2"/>
  <c r="K241" i="2"/>
  <c r="L241" i="2"/>
  <c r="M241" i="2"/>
  <c r="C242" i="2"/>
  <c r="D242" i="2"/>
  <c r="E242" i="2"/>
  <c r="F242" i="2"/>
  <c r="G242" i="2"/>
  <c r="H242" i="2"/>
  <c r="I242" i="2"/>
  <c r="J242" i="2"/>
  <c r="K242" i="2"/>
  <c r="L242" i="2"/>
  <c r="M242" i="2"/>
  <c r="C243" i="2"/>
  <c r="D243" i="2"/>
  <c r="E243" i="2"/>
  <c r="F243" i="2"/>
  <c r="G243" i="2"/>
  <c r="H243" i="2"/>
  <c r="I243" i="2"/>
  <c r="J243" i="2"/>
  <c r="K243" i="2"/>
  <c r="L243" i="2"/>
  <c r="M243" i="2"/>
  <c r="C244" i="2"/>
  <c r="D244" i="2"/>
  <c r="E244" i="2"/>
  <c r="F244" i="2"/>
  <c r="G244" i="2"/>
  <c r="H244" i="2"/>
  <c r="I244" i="2"/>
  <c r="J244" i="2"/>
  <c r="K244" i="2"/>
  <c r="L244" i="2"/>
  <c r="M244" i="2"/>
  <c r="C245" i="2"/>
  <c r="D245" i="2"/>
  <c r="E245" i="2"/>
  <c r="F245" i="2"/>
  <c r="G245" i="2"/>
  <c r="H245" i="2"/>
  <c r="I245" i="2"/>
  <c r="J245" i="2"/>
  <c r="K245" i="2"/>
  <c r="L245" i="2"/>
  <c r="M245" i="2"/>
  <c r="C246" i="2"/>
  <c r="D246" i="2"/>
  <c r="E246" i="2"/>
  <c r="F246" i="2"/>
  <c r="G246" i="2"/>
  <c r="H246" i="2"/>
  <c r="I246" i="2"/>
  <c r="J246" i="2"/>
  <c r="K246" i="2"/>
  <c r="L246" i="2"/>
  <c r="M246" i="2"/>
  <c r="C247" i="2"/>
  <c r="D247" i="2"/>
  <c r="E247" i="2"/>
  <c r="F247" i="2"/>
  <c r="G247" i="2"/>
  <c r="H247" i="2"/>
  <c r="I247" i="2"/>
  <c r="J247" i="2"/>
  <c r="K247" i="2"/>
  <c r="L247" i="2"/>
  <c r="M247" i="2"/>
  <c r="C248" i="2"/>
  <c r="D248" i="2"/>
  <c r="E248" i="2"/>
  <c r="F248" i="2"/>
  <c r="G248" i="2"/>
  <c r="H248" i="2"/>
  <c r="I248" i="2"/>
  <c r="J248" i="2"/>
  <c r="K248" i="2"/>
  <c r="L248" i="2"/>
  <c r="M248" i="2"/>
  <c r="C249" i="2"/>
  <c r="D249" i="2"/>
  <c r="E249" i="2"/>
  <c r="F249" i="2"/>
  <c r="G249" i="2"/>
  <c r="H249" i="2"/>
  <c r="I249" i="2"/>
  <c r="J249" i="2"/>
  <c r="K249" i="2"/>
  <c r="L249" i="2"/>
  <c r="M249" i="2"/>
  <c r="C250" i="2"/>
  <c r="D250" i="2"/>
  <c r="E250" i="2"/>
  <c r="F250" i="2"/>
  <c r="G250" i="2"/>
  <c r="H250" i="2"/>
  <c r="I250" i="2"/>
  <c r="J250" i="2"/>
  <c r="K250" i="2"/>
  <c r="L250" i="2"/>
  <c r="M250" i="2"/>
  <c r="C251" i="2"/>
  <c r="D251" i="2"/>
  <c r="E251" i="2"/>
  <c r="F251" i="2"/>
  <c r="G251" i="2"/>
  <c r="H251" i="2"/>
  <c r="I251" i="2"/>
  <c r="J251" i="2"/>
  <c r="K251" i="2"/>
  <c r="L251" i="2"/>
  <c r="M251" i="2"/>
  <c r="C252" i="2"/>
  <c r="D252" i="2"/>
  <c r="E252" i="2"/>
  <c r="F252" i="2"/>
  <c r="G252" i="2"/>
  <c r="H252" i="2"/>
  <c r="I252" i="2"/>
  <c r="J252" i="2"/>
  <c r="K252" i="2"/>
  <c r="L252" i="2"/>
  <c r="M252" i="2"/>
  <c r="C253" i="2"/>
  <c r="D253" i="2"/>
  <c r="E253" i="2"/>
  <c r="F253" i="2"/>
  <c r="G253" i="2"/>
  <c r="H253" i="2"/>
  <c r="I253" i="2"/>
  <c r="J253" i="2"/>
  <c r="K253" i="2"/>
  <c r="L253" i="2"/>
  <c r="M253" i="2"/>
  <c r="C254" i="2"/>
  <c r="D254" i="2"/>
  <c r="E254" i="2"/>
  <c r="F254" i="2"/>
  <c r="G254" i="2"/>
  <c r="H254" i="2"/>
  <c r="I254" i="2"/>
  <c r="J254" i="2"/>
  <c r="K254" i="2"/>
  <c r="L254" i="2"/>
  <c r="M254" i="2"/>
  <c r="C255" i="2"/>
  <c r="D255" i="2"/>
  <c r="E255" i="2"/>
  <c r="F255" i="2"/>
  <c r="G255" i="2"/>
  <c r="H255" i="2"/>
  <c r="I255" i="2"/>
  <c r="J255" i="2"/>
  <c r="K255" i="2"/>
  <c r="L255" i="2"/>
  <c r="M255" i="2"/>
  <c r="C256" i="2"/>
  <c r="D256" i="2"/>
  <c r="E256" i="2"/>
  <c r="F256" i="2"/>
  <c r="G256" i="2"/>
  <c r="H256" i="2"/>
  <c r="I256" i="2"/>
  <c r="J256" i="2"/>
  <c r="K256" i="2"/>
  <c r="L256" i="2"/>
  <c r="M256" i="2"/>
  <c r="C257" i="2"/>
  <c r="D257" i="2"/>
  <c r="E257" i="2"/>
  <c r="F257" i="2"/>
  <c r="G257" i="2"/>
  <c r="H257" i="2"/>
  <c r="I257" i="2"/>
  <c r="J257" i="2"/>
  <c r="K257" i="2"/>
  <c r="L257" i="2"/>
  <c r="M257" i="2"/>
  <c r="C258" i="2"/>
  <c r="D258" i="2"/>
  <c r="E258" i="2"/>
  <c r="F258" i="2"/>
  <c r="G258" i="2"/>
  <c r="H258" i="2"/>
  <c r="I258" i="2"/>
  <c r="J258" i="2"/>
  <c r="K258" i="2"/>
  <c r="L258" i="2"/>
  <c r="M258" i="2"/>
  <c r="C259" i="2"/>
  <c r="D259" i="2"/>
  <c r="E259" i="2"/>
  <c r="F259" i="2"/>
  <c r="G259" i="2"/>
  <c r="H259" i="2"/>
  <c r="I259" i="2"/>
  <c r="J259" i="2"/>
  <c r="K259" i="2"/>
  <c r="L259" i="2"/>
  <c r="M259" i="2"/>
  <c r="C260" i="2"/>
  <c r="D260" i="2"/>
  <c r="E260" i="2"/>
  <c r="F260" i="2"/>
  <c r="G260" i="2"/>
  <c r="H260" i="2"/>
  <c r="I260" i="2"/>
  <c r="J260" i="2"/>
  <c r="K260" i="2"/>
  <c r="L260" i="2"/>
  <c r="M260" i="2"/>
  <c r="C261" i="2"/>
  <c r="D261" i="2"/>
  <c r="E261" i="2"/>
  <c r="F261" i="2"/>
  <c r="G261" i="2"/>
  <c r="H261" i="2"/>
  <c r="I261" i="2"/>
  <c r="J261" i="2"/>
  <c r="K261" i="2"/>
  <c r="L261" i="2"/>
  <c r="M261" i="2"/>
  <c r="C262" i="2"/>
  <c r="D262" i="2"/>
  <c r="E262" i="2"/>
  <c r="F262" i="2"/>
  <c r="G262" i="2"/>
  <c r="H262" i="2"/>
  <c r="I262" i="2"/>
  <c r="J262" i="2"/>
  <c r="K262" i="2"/>
  <c r="L262" i="2"/>
  <c r="M262" i="2"/>
  <c r="C263" i="2"/>
  <c r="D263" i="2"/>
  <c r="E263" i="2"/>
  <c r="F263" i="2"/>
  <c r="G263" i="2"/>
  <c r="H263" i="2"/>
  <c r="I263" i="2"/>
  <c r="J263" i="2"/>
  <c r="K263" i="2"/>
  <c r="L263" i="2"/>
  <c r="M263" i="2"/>
  <c r="C264" i="2"/>
  <c r="D264" i="2"/>
  <c r="E264" i="2"/>
  <c r="F264" i="2"/>
  <c r="G264" i="2"/>
  <c r="H264" i="2"/>
  <c r="I264" i="2"/>
  <c r="J264" i="2"/>
  <c r="K264" i="2"/>
  <c r="L264" i="2"/>
  <c r="M264" i="2"/>
  <c r="C265" i="2"/>
  <c r="D265" i="2"/>
  <c r="E265" i="2"/>
  <c r="F265" i="2"/>
  <c r="G265" i="2"/>
  <c r="H265" i="2"/>
  <c r="I265" i="2"/>
  <c r="J265" i="2"/>
  <c r="K265" i="2"/>
  <c r="L265" i="2"/>
  <c r="M265" i="2"/>
  <c r="C266" i="2"/>
  <c r="D266" i="2"/>
  <c r="E266" i="2"/>
  <c r="F266" i="2"/>
  <c r="G266" i="2"/>
  <c r="H266" i="2"/>
  <c r="I266" i="2"/>
  <c r="J266" i="2"/>
  <c r="K266" i="2"/>
  <c r="L266" i="2"/>
  <c r="M266" i="2"/>
  <c r="C267" i="2"/>
  <c r="D267" i="2"/>
  <c r="E267" i="2"/>
  <c r="F267" i="2"/>
  <c r="G267" i="2"/>
  <c r="H267" i="2"/>
  <c r="I267" i="2"/>
  <c r="J267" i="2"/>
  <c r="K267" i="2"/>
  <c r="L267" i="2"/>
  <c r="M267" i="2"/>
  <c r="C268" i="2"/>
  <c r="D268" i="2"/>
  <c r="E268" i="2"/>
  <c r="F268" i="2"/>
  <c r="G268" i="2"/>
  <c r="H268" i="2"/>
  <c r="I268" i="2"/>
  <c r="J268" i="2"/>
  <c r="K268" i="2"/>
  <c r="L268" i="2"/>
  <c r="M268" i="2"/>
  <c r="C269" i="2"/>
  <c r="D269" i="2"/>
  <c r="E269" i="2"/>
  <c r="F269" i="2"/>
  <c r="G269" i="2"/>
  <c r="H269" i="2"/>
  <c r="I269" i="2"/>
  <c r="J269" i="2"/>
  <c r="K269" i="2"/>
  <c r="L269" i="2"/>
  <c r="M269" i="2"/>
  <c r="C270" i="2"/>
  <c r="D270" i="2"/>
  <c r="E270" i="2"/>
  <c r="F270" i="2"/>
  <c r="G270" i="2"/>
  <c r="H270" i="2"/>
  <c r="I270" i="2"/>
  <c r="J270" i="2"/>
  <c r="K270" i="2"/>
  <c r="L270" i="2"/>
  <c r="M270" i="2"/>
  <c r="C271" i="2"/>
  <c r="D271" i="2"/>
  <c r="E271" i="2"/>
  <c r="F271" i="2"/>
  <c r="G271" i="2"/>
  <c r="H271" i="2"/>
  <c r="I271" i="2"/>
  <c r="J271" i="2"/>
  <c r="K271" i="2"/>
  <c r="L271" i="2"/>
  <c r="M271" i="2"/>
  <c r="C272" i="2"/>
  <c r="D272" i="2"/>
  <c r="E272" i="2"/>
  <c r="F272" i="2"/>
  <c r="G272" i="2"/>
  <c r="H272" i="2"/>
  <c r="I272" i="2"/>
  <c r="J272" i="2"/>
  <c r="K272" i="2"/>
  <c r="L272" i="2"/>
  <c r="M272" i="2"/>
  <c r="C273" i="2"/>
  <c r="D273" i="2"/>
  <c r="E273" i="2"/>
  <c r="F273" i="2"/>
  <c r="G273" i="2"/>
  <c r="H273" i="2"/>
  <c r="I273" i="2"/>
  <c r="J273" i="2"/>
  <c r="K273" i="2"/>
  <c r="L273" i="2"/>
  <c r="M273" i="2"/>
  <c r="C274" i="2"/>
  <c r="D274" i="2"/>
  <c r="E274" i="2"/>
  <c r="F274" i="2"/>
  <c r="G274" i="2"/>
  <c r="H274" i="2"/>
  <c r="I274" i="2"/>
  <c r="J274" i="2"/>
  <c r="K274" i="2"/>
  <c r="L274" i="2"/>
  <c r="M274" i="2"/>
  <c r="C275" i="2"/>
  <c r="D275" i="2"/>
  <c r="E275" i="2"/>
  <c r="F275" i="2"/>
  <c r="G275" i="2"/>
  <c r="H275" i="2"/>
  <c r="I275" i="2"/>
  <c r="J275" i="2"/>
  <c r="K275" i="2"/>
  <c r="L275" i="2"/>
  <c r="M275" i="2"/>
  <c r="C276" i="2"/>
  <c r="D276" i="2"/>
  <c r="E276" i="2"/>
  <c r="F276" i="2"/>
  <c r="G276" i="2"/>
  <c r="H276" i="2"/>
  <c r="I276" i="2"/>
  <c r="J276" i="2"/>
  <c r="K276" i="2"/>
  <c r="L276" i="2"/>
  <c r="M276" i="2"/>
  <c r="C277" i="2"/>
  <c r="D277" i="2"/>
  <c r="E277" i="2"/>
  <c r="F277" i="2"/>
  <c r="G277" i="2"/>
  <c r="H277" i="2"/>
  <c r="I277" i="2"/>
  <c r="J277" i="2"/>
  <c r="K277" i="2"/>
  <c r="L277" i="2"/>
  <c r="M277" i="2"/>
  <c r="C278" i="2"/>
  <c r="D278" i="2"/>
  <c r="E278" i="2"/>
  <c r="F278" i="2"/>
  <c r="G278" i="2"/>
  <c r="H278" i="2"/>
  <c r="I278" i="2"/>
  <c r="J278" i="2"/>
  <c r="K278" i="2"/>
  <c r="L278" i="2"/>
  <c r="M278" i="2"/>
  <c r="C279" i="2"/>
  <c r="D279" i="2"/>
  <c r="E279" i="2"/>
  <c r="F279" i="2"/>
  <c r="G279" i="2"/>
  <c r="H279" i="2"/>
  <c r="I279" i="2"/>
  <c r="J279" i="2"/>
  <c r="K279" i="2"/>
  <c r="L279" i="2"/>
  <c r="M279" i="2"/>
  <c r="C280" i="2"/>
  <c r="D280" i="2"/>
  <c r="E280" i="2"/>
  <c r="F280" i="2"/>
  <c r="G280" i="2"/>
  <c r="H280" i="2"/>
  <c r="I280" i="2"/>
  <c r="J280" i="2"/>
  <c r="K280" i="2"/>
  <c r="L280" i="2"/>
  <c r="M280" i="2"/>
  <c r="C281" i="2"/>
  <c r="D281" i="2"/>
  <c r="E281" i="2"/>
  <c r="F281" i="2"/>
  <c r="G281" i="2"/>
  <c r="H281" i="2"/>
  <c r="I281" i="2"/>
  <c r="J281" i="2"/>
  <c r="K281" i="2"/>
  <c r="L281" i="2"/>
  <c r="M281" i="2"/>
  <c r="C282" i="2"/>
  <c r="D282" i="2"/>
  <c r="E282" i="2"/>
  <c r="F282" i="2"/>
  <c r="G282" i="2"/>
  <c r="H282" i="2"/>
  <c r="I282" i="2"/>
  <c r="J282" i="2"/>
  <c r="K282" i="2"/>
  <c r="L282" i="2"/>
  <c r="M282" i="2"/>
  <c r="C283" i="2"/>
  <c r="D283" i="2"/>
  <c r="E283" i="2"/>
  <c r="F283" i="2"/>
  <c r="G283" i="2"/>
  <c r="H283" i="2"/>
  <c r="I283" i="2"/>
  <c r="J283" i="2"/>
  <c r="K283" i="2"/>
  <c r="L283" i="2"/>
  <c r="M283" i="2"/>
  <c r="C284" i="2"/>
  <c r="D284" i="2"/>
  <c r="E284" i="2"/>
  <c r="F284" i="2"/>
  <c r="G284" i="2"/>
  <c r="H284" i="2"/>
  <c r="I284" i="2"/>
  <c r="J284" i="2"/>
  <c r="K284" i="2"/>
  <c r="L284" i="2"/>
  <c r="M284" i="2"/>
  <c r="C285" i="2"/>
  <c r="D285" i="2"/>
  <c r="E285" i="2"/>
  <c r="F285" i="2"/>
  <c r="G285" i="2"/>
  <c r="H285" i="2"/>
  <c r="I285" i="2"/>
  <c r="J285" i="2"/>
  <c r="K285" i="2"/>
  <c r="L285" i="2"/>
  <c r="M285" i="2"/>
  <c r="C286" i="2"/>
  <c r="D286" i="2"/>
  <c r="E286" i="2"/>
  <c r="F286" i="2"/>
  <c r="G286" i="2"/>
  <c r="H286" i="2"/>
  <c r="I286" i="2"/>
  <c r="J286" i="2"/>
  <c r="K286" i="2"/>
  <c r="L286" i="2"/>
  <c r="M286" i="2"/>
  <c r="C287" i="2"/>
  <c r="D287" i="2"/>
  <c r="E287" i="2"/>
  <c r="F287" i="2"/>
  <c r="G287" i="2"/>
  <c r="H287" i="2"/>
  <c r="I287" i="2"/>
  <c r="J287" i="2"/>
  <c r="K287" i="2"/>
  <c r="L287" i="2"/>
  <c r="M287" i="2"/>
  <c r="C288" i="2"/>
  <c r="D288" i="2"/>
  <c r="E288" i="2"/>
  <c r="F288" i="2"/>
  <c r="G288" i="2"/>
  <c r="H288" i="2"/>
  <c r="I288" i="2"/>
  <c r="J288" i="2"/>
  <c r="K288" i="2"/>
  <c r="L288" i="2"/>
  <c r="M288" i="2"/>
  <c r="C289" i="2"/>
  <c r="D289" i="2"/>
  <c r="E289" i="2"/>
  <c r="F289" i="2"/>
  <c r="G289" i="2"/>
  <c r="H289" i="2"/>
  <c r="I289" i="2"/>
  <c r="J289" i="2"/>
  <c r="K289" i="2"/>
  <c r="L289" i="2"/>
  <c r="M289" i="2"/>
  <c r="C290" i="2"/>
  <c r="D290" i="2"/>
  <c r="E290" i="2"/>
  <c r="F290" i="2"/>
  <c r="G290" i="2"/>
  <c r="H290" i="2"/>
  <c r="I290" i="2"/>
  <c r="J290" i="2"/>
  <c r="K290" i="2"/>
  <c r="L290" i="2"/>
  <c r="M290" i="2"/>
  <c r="C291" i="2"/>
  <c r="D291" i="2"/>
  <c r="E291" i="2"/>
  <c r="F291" i="2"/>
  <c r="G291" i="2"/>
  <c r="H291" i="2"/>
  <c r="I291" i="2"/>
  <c r="J291" i="2"/>
  <c r="K291" i="2"/>
  <c r="L291" i="2"/>
  <c r="M291" i="2"/>
  <c r="C292" i="2"/>
  <c r="D292" i="2"/>
  <c r="E292" i="2"/>
  <c r="F292" i="2"/>
  <c r="G292" i="2"/>
  <c r="H292" i="2"/>
  <c r="I292" i="2"/>
  <c r="J292" i="2"/>
  <c r="K292" i="2"/>
  <c r="L292" i="2"/>
  <c r="M292" i="2"/>
  <c r="C293" i="2"/>
  <c r="D293" i="2"/>
  <c r="E293" i="2"/>
  <c r="F293" i="2"/>
  <c r="G293" i="2"/>
  <c r="H293" i="2"/>
  <c r="I293" i="2"/>
  <c r="J293" i="2"/>
  <c r="K293" i="2"/>
  <c r="L293" i="2"/>
  <c r="M293" i="2"/>
  <c r="C294" i="2"/>
  <c r="D294" i="2"/>
  <c r="E294" i="2"/>
  <c r="F294" i="2"/>
  <c r="G294" i="2"/>
  <c r="H294" i="2"/>
  <c r="I294" i="2"/>
  <c r="J294" i="2"/>
  <c r="K294" i="2"/>
  <c r="L294" i="2"/>
  <c r="M294" i="2"/>
  <c r="C295" i="2"/>
  <c r="D295" i="2"/>
  <c r="E295" i="2"/>
  <c r="F295" i="2"/>
  <c r="G295" i="2"/>
  <c r="H295" i="2"/>
  <c r="I295" i="2"/>
  <c r="J295" i="2"/>
  <c r="K295" i="2"/>
  <c r="L295" i="2"/>
  <c r="M295" i="2"/>
  <c r="C296" i="2"/>
  <c r="D296" i="2"/>
  <c r="E296" i="2"/>
  <c r="F296" i="2"/>
  <c r="G296" i="2"/>
  <c r="H296" i="2"/>
  <c r="I296" i="2"/>
  <c r="J296" i="2"/>
  <c r="K296" i="2"/>
  <c r="L296" i="2"/>
  <c r="M296" i="2"/>
  <c r="C297" i="2"/>
  <c r="D297" i="2"/>
  <c r="E297" i="2"/>
  <c r="F297" i="2"/>
  <c r="G297" i="2"/>
  <c r="H297" i="2"/>
  <c r="I297" i="2"/>
  <c r="J297" i="2"/>
  <c r="K297" i="2"/>
  <c r="L297" i="2"/>
  <c r="M297" i="2"/>
  <c r="C298" i="2"/>
  <c r="D298" i="2"/>
  <c r="E298" i="2"/>
  <c r="F298" i="2"/>
  <c r="G298" i="2"/>
  <c r="H298" i="2"/>
  <c r="I298" i="2"/>
  <c r="J298" i="2"/>
  <c r="K298" i="2"/>
  <c r="L298" i="2"/>
  <c r="M298" i="2"/>
  <c r="C299" i="2"/>
  <c r="D299" i="2"/>
  <c r="E299" i="2"/>
  <c r="F299" i="2"/>
  <c r="G299" i="2"/>
  <c r="H299" i="2"/>
  <c r="I299" i="2"/>
  <c r="J299" i="2"/>
  <c r="K299" i="2"/>
  <c r="L299" i="2"/>
  <c r="M299" i="2"/>
  <c r="C300" i="2"/>
  <c r="D300" i="2"/>
  <c r="E300" i="2"/>
  <c r="F300" i="2"/>
  <c r="G300" i="2"/>
  <c r="H300" i="2"/>
  <c r="I300" i="2"/>
  <c r="J300" i="2"/>
  <c r="K300" i="2"/>
  <c r="L300" i="2"/>
  <c r="M300" i="2"/>
  <c r="C301" i="2"/>
  <c r="D301" i="2"/>
  <c r="E301" i="2"/>
  <c r="F301" i="2"/>
  <c r="G301" i="2"/>
  <c r="H301" i="2"/>
  <c r="I301" i="2"/>
  <c r="J301" i="2"/>
  <c r="K301" i="2"/>
  <c r="L301" i="2"/>
  <c r="M301" i="2"/>
  <c r="C302" i="2"/>
  <c r="D302" i="2"/>
  <c r="E302" i="2"/>
  <c r="F302" i="2"/>
  <c r="G302" i="2"/>
  <c r="H302" i="2"/>
  <c r="I302" i="2"/>
  <c r="J302" i="2"/>
  <c r="K302" i="2"/>
  <c r="L302" i="2"/>
  <c r="M302" i="2"/>
  <c r="C303" i="2"/>
  <c r="D303" i="2"/>
  <c r="E303" i="2"/>
  <c r="F303" i="2"/>
  <c r="G303" i="2"/>
  <c r="H303" i="2"/>
  <c r="I303" i="2"/>
  <c r="J303" i="2"/>
  <c r="K303" i="2"/>
  <c r="L303" i="2"/>
  <c r="M303" i="2"/>
  <c r="C304" i="2"/>
  <c r="D304" i="2"/>
  <c r="E304" i="2"/>
  <c r="F304" i="2"/>
  <c r="G304" i="2"/>
  <c r="H304" i="2"/>
  <c r="I304" i="2"/>
  <c r="J304" i="2"/>
  <c r="K304" i="2"/>
  <c r="L304" i="2"/>
  <c r="M304" i="2"/>
  <c r="C305" i="2"/>
  <c r="D305" i="2"/>
  <c r="E305" i="2"/>
  <c r="F305" i="2"/>
  <c r="G305" i="2"/>
  <c r="H305" i="2"/>
  <c r="I305" i="2"/>
  <c r="J305" i="2"/>
  <c r="K305" i="2"/>
  <c r="L305" i="2"/>
  <c r="M305" i="2"/>
  <c r="C306" i="2"/>
  <c r="D306" i="2"/>
  <c r="E306" i="2"/>
  <c r="F306" i="2"/>
  <c r="G306" i="2"/>
  <c r="H306" i="2"/>
  <c r="I306" i="2"/>
  <c r="J306" i="2"/>
  <c r="K306" i="2"/>
  <c r="L306" i="2"/>
  <c r="M306" i="2"/>
  <c r="C307" i="2"/>
  <c r="D307" i="2"/>
  <c r="E307" i="2"/>
  <c r="F307" i="2"/>
  <c r="G307" i="2"/>
  <c r="H307" i="2"/>
  <c r="I307" i="2"/>
  <c r="J307" i="2"/>
  <c r="K307" i="2"/>
  <c r="L307" i="2"/>
  <c r="M307" i="2"/>
  <c r="C308" i="2"/>
  <c r="D308" i="2"/>
  <c r="E308" i="2"/>
  <c r="F308" i="2"/>
  <c r="G308" i="2"/>
  <c r="H308" i="2"/>
  <c r="I308" i="2"/>
  <c r="J308" i="2"/>
  <c r="K308" i="2"/>
  <c r="L308" i="2"/>
  <c r="M308" i="2"/>
  <c r="C309" i="2"/>
  <c r="D309" i="2"/>
  <c r="E309" i="2"/>
  <c r="F309" i="2"/>
  <c r="G309" i="2"/>
  <c r="H309" i="2"/>
  <c r="I309" i="2"/>
  <c r="J309" i="2"/>
  <c r="K309" i="2"/>
  <c r="L309" i="2"/>
  <c r="M309" i="2"/>
  <c r="C310" i="2"/>
  <c r="D310" i="2"/>
  <c r="E310" i="2"/>
  <c r="F310" i="2"/>
  <c r="G310" i="2"/>
  <c r="H310" i="2"/>
  <c r="I310" i="2"/>
  <c r="J310" i="2"/>
  <c r="K310" i="2"/>
  <c r="L310" i="2"/>
  <c r="M310" i="2"/>
  <c r="C311" i="2"/>
  <c r="D311" i="2"/>
  <c r="E311" i="2"/>
  <c r="F311" i="2"/>
  <c r="G311" i="2"/>
  <c r="H311" i="2"/>
  <c r="I311" i="2"/>
  <c r="J311" i="2"/>
  <c r="K311" i="2"/>
  <c r="L311" i="2"/>
  <c r="M311" i="2"/>
  <c r="C312" i="2"/>
  <c r="D312" i="2"/>
  <c r="E312" i="2"/>
  <c r="F312" i="2"/>
  <c r="G312" i="2"/>
  <c r="H312" i="2"/>
  <c r="I312" i="2"/>
  <c r="J312" i="2"/>
  <c r="K312" i="2"/>
  <c r="L312" i="2"/>
  <c r="M312" i="2"/>
  <c r="C313" i="2"/>
  <c r="D313" i="2"/>
  <c r="E313" i="2"/>
  <c r="F313" i="2"/>
  <c r="G313" i="2"/>
  <c r="H313" i="2"/>
  <c r="I313" i="2"/>
  <c r="J313" i="2"/>
  <c r="K313" i="2"/>
  <c r="L313" i="2"/>
  <c r="M313" i="2"/>
  <c r="C314" i="2"/>
  <c r="D314" i="2"/>
  <c r="E314" i="2"/>
  <c r="F314" i="2"/>
  <c r="G314" i="2"/>
  <c r="H314" i="2"/>
  <c r="I314" i="2"/>
  <c r="J314" i="2"/>
  <c r="K314" i="2"/>
  <c r="L314" i="2"/>
  <c r="M314" i="2"/>
  <c r="C315" i="2"/>
  <c r="D315" i="2"/>
  <c r="E315" i="2"/>
  <c r="F315" i="2"/>
  <c r="G315" i="2"/>
  <c r="H315" i="2"/>
  <c r="I315" i="2"/>
  <c r="J315" i="2"/>
  <c r="K315" i="2"/>
  <c r="L315" i="2"/>
  <c r="M315" i="2"/>
  <c r="C316" i="2"/>
  <c r="D316" i="2"/>
  <c r="E316" i="2"/>
  <c r="F316" i="2"/>
  <c r="G316" i="2"/>
  <c r="H316" i="2"/>
  <c r="I316" i="2"/>
  <c r="J316" i="2"/>
  <c r="K316" i="2"/>
  <c r="L316" i="2"/>
  <c r="M316" i="2"/>
  <c r="C317" i="2"/>
  <c r="D317" i="2"/>
  <c r="E317" i="2"/>
  <c r="F317" i="2"/>
  <c r="G317" i="2"/>
  <c r="H317" i="2"/>
  <c r="I317" i="2"/>
  <c r="J317" i="2"/>
  <c r="K317" i="2"/>
  <c r="L317" i="2"/>
  <c r="M317" i="2"/>
  <c r="C318" i="2"/>
  <c r="D318" i="2"/>
  <c r="E318" i="2"/>
  <c r="F318" i="2"/>
  <c r="G318" i="2"/>
  <c r="H318" i="2"/>
  <c r="I318" i="2"/>
  <c r="J318" i="2"/>
  <c r="K318" i="2"/>
  <c r="L318" i="2"/>
  <c r="M318" i="2"/>
  <c r="C319" i="2"/>
  <c r="D319" i="2"/>
  <c r="E319" i="2"/>
  <c r="F319" i="2"/>
  <c r="G319" i="2"/>
  <c r="H319" i="2"/>
  <c r="I319" i="2"/>
  <c r="J319" i="2"/>
  <c r="K319" i="2"/>
  <c r="L319" i="2"/>
  <c r="M319" i="2"/>
  <c r="C320" i="2"/>
  <c r="D320" i="2"/>
  <c r="E320" i="2"/>
  <c r="F320" i="2"/>
  <c r="G320" i="2"/>
  <c r="H320" i="2"/>
  <c r="I320" i="2"/>
  <c r="J320" i="2"/>
  <c r="K320" i="2"/>
  <c r="L320" i="2"/>
  <c r="M320" i="2"/>
  <c r="C321" i="2"/>
  <c r="D321" i="2"/>
  <c r="E321" i="2"/>
  <c r="F321" i="2"/>
  <c r="G321" i="2"/>
  <c r="H321" i="2"/>
  <c r="I321" i="2"/>
  <c r="J321" i="2"/>
  <c r="K321" i="2"/>
  <c r="L321" i="2"/>
  <c r="M321" i="2"/>
  <c r="C322" i="2"/>
  <c r="D322" i="2"/>
  <c r="E322" i="2"/>
  <c r="F322" i="2"/>
  <c r="G322" i="2"/>
  <c r="H322" i="2"/>
  <c r="I322" i="2"/>
  <c r="J322" i="2"/>
  <c r="K322" i="2"/>
  <c r="L322" i="2"/>
  <c r="M322" i="2"/>
  <c r="C323" i="2"/>
  <c r="D323" i="2"/>
  <c r="E323" i="2"/>
  <c r="F323" i="2"/>
  <c r="G323" i="2"/>
  <c r="H323" i="2"/>
  <c r="I323" i="2"/>
  <c r="J323" i="2"/>
  <c r="K323" i="2"/>
  <c r="L323" i="2"/>
  <c r="M323" i="2"/>
  <c r="C324" i="2"/>
  <c r="D324" i="2"/>
  <c r="E324" i="2"/>
  <c r="F324" i="2"/>
  <c r="G324" i="2"/>
  <c r="H324" i="2"/>
  <c r="I324" i="2"/>
  <c r="J324" i="2"/>
  <c r="K324" i="2"/>
  <c r="L324" i="2"/>
  <c r="M324" i="2"/>
  <c r="C325" i="2"/>
  <c r="D325" i="2"/>
  <c r="E325" i="2"/>
  <c r="F325" i="2"/>
  <c r="G325" i="2"/>
  <c r="H325" i="2"/>
  <c r="I325" i="2"/>
  <c r="J325" i="2"/>
  <c r="K325" i="2"/>
  <c r="L325" i="2"/>
  <c r="M325" i="2"/>
  <c r="C326" i="2"/>
  <c r="D326" i="2"/>
  <c r="E326" i="2"/>
  <c r="F326" i="2"/>
  <c r="G326" i="2"/>
  <c r="H326" i="2"/>
  <c r="I326" i="2"/>
  <c r="J326" i="2"/>
  <c r="K326" i="2"/>
  <c r="L326" i="2"/>
  <c r="M326" i="2"/>
  <c r="C327" i="2"/>
  <c r="D327" i="2"/>
  <c r="E327" i="2"/>
  <c r="F327" i="2"/>
  <c r="G327" i="2"/>
  <c r="H327" i="2"/>
  <c r="I327" i="2"/>
  <c r="J327" i="2"/>
  <c r="K327" i="2"/>
  <c r="L327" i="2"/>
  <c r="M327" i="2"/>
  <c r="C328" i="2"/>
  <c r="D328" i="2"/>
  <c r="E328" i="2"/>
  <c r="F328" i="2"/>
  <c r="G328" i="2"/>
  <c r="H328" i="2"/>
  <c r="I328" i="2"/>
  <c r="J328" i="2"/>
  <c r="K328" i="2"/>
  <c r="L328" i="2"/>
  <c r="M328" i="2"/>
  <c r="C329" i="2"/>
  <c r="D329" i="2"/>
  <c r="E329" i="2"/>
  <c r="F329" i="2"/>
  <c r="G329" i="2"/>
  <c r="H329" i="2"/>
  <c r="I329" i="2"/>
  <c r="J329" i="2"/>
  <c r="K329" i="2"/>
  <c r="L329" i="2"/>
  <c r="M329" i="2"/>
  <c r="C330" i="2"/>
  <c r="D330" i="2"/>
  <c r="E330" i="2"/>
  <c r="F330" i="2"/>
  <c r="G330" i="2"/>
  <c r="H330" i="2"/>
  <c r="I330" i="2"/>
  <c r="J330" i="2"/>
  <c r="K330" i="2"/>
  <c r="L330" i="2"/>
  <c r="M330" i="2"/>
  <c r="C331" i="2"/>
  <c r="D331" i="2"/>
  <c r="E331" i="2"/>
  <c r="F331" i="2"/>
  <c r="G331" i="2"/>
  <c r="H331" i="2"/>
  <c r="I331" i="2"/>
  <c r="J331" i="2"/>
  <c r="K331" i="2"/>
  <c r="L331" i="2"/>
  <c r="M331" i="2"/>
  <c r="C332" i="2"/>
  <c r="D332" i="2"/>
  <c r="E332" i="2"/>
  <c r="F332" i="2"/>
  <c r="G332" i="2"/>
  <c r="H332" i="2"/>
  <c r="I332" i="2"/>
  <c r="J332" i="2"/>
  <c r="K332" i="2"/>
  <c r="L332" i="2"/>
  <c r="M332" i="2"/>
  <c r="C333" i="2"/>
  <c r="D333" i="2"/>
  <c r="E333" i="2"/>
  <c r="F333" i="2"/>
  <c r="G333" i="2"/>
  <c r="H333" i="2"/>
  <c r="I333" i="2"/>
  <c r="J333" i="2"/>
  <c r="K333" i="2"/>
  <c r="L333" i="2"/>
  <c r="M333" i="2"/>
  <c r="C334" i="2"/>
  <c r="D334" i="2"/>
  <c r="E334" i="2"/>
  <c r="F334" i="2"/>
  <c r="G334" i="2"/>
  <c r="H334" i="2"/>
  <c r="I334" i="2"/>
  <c r="J334" i="2"/>
  <c r="K334" i="2"/>
  <c r="L334" i="2"/>
  <c r="M334" i="2"/>
  <c r="C335" i="2"/>
  <c r="D335" i="2"/>
  <c r="E335" i="2"/>
  <c r="F335" i="2"/>
  <c r="G335" i="2"/>
  <c r="H335" i="2"/>
  <c r="I335" i="2"/>
  <c r="J335" i="2"/>
  <c r="K335" i="2"/>
  <c r="L335" i="2"/>
  <c r="M335" i="2"/>
  <c r="C336" i="2"/>
  <c r="D336" i="2"/>
  <c r="E336" i="2"/>
  <c r="F336" i="2"/>
  <c r="G336" i="2"/>
  <c r="H336" i="2"/>
  <c r="I336" i="2"/>
  <c r="J336" i="2"/>
  <c r="K336" i="2"/>
  <c r="L336" i="2"/>
  <c r="M336" i="2"/>
  <c r="C337" i="2"/>
  <c r="D337" i="2"/>
  <c r="E337" i="2"/>
  <c r="F337" i="2"/>
  <c r="G337" i="2"/>
  <c r="H337" i="2"/>
  <c r="I337" i="2"/>
  <c r="J337" i="2"/>
  <c r="K337" i="2"/>
  <c r="L337" i="2"/>
  <c r="M337" i="2"/>
  <c r="C338" i="2"/>
  <c r="D338" i="2"/>
  <c r="E338" i="2"/>
  <c r="F338" i="2"/>
  <c r="G338" i="2"/>
  <c r="H338" i="2"/>
  <c r="I338" i="2"/>
  <c r="J338" i="2"/>
  <c r="K338" i="2"/>
  <c r="L338" i="2"/>
  <c r="M338" i="2"/>
  <c r="C339" i="2"/>
  <c r="D339" i="2"/>
  <c r="E339" i="2"/>
  <c r="F339" i="2"/>
  <c r="G339" i="2"/>
  <c r="H339" i="2"/>
  <c r="I339" i="2"/>
  <c r="J339" i="2"/>
  <c r="K339" i="2"/>
  <c r="L339" i="2"/>
  <c r="M339" i="2"/>
  <c r="C340" i="2"/>
  <c r="D340" i="2"/>
  <c r="E340" i="2"/>
  <c r="F340" i="2"/>
  <c r="G340" i="2"/>
  <c r="H340" i="2"/>
  <c r="I340" i="2"/>
  <c r="J340" i="2"/>
  <c r="K340" i="2"/>
  <c r="L340" i="2"/>
  <c r="M340" i="2"/>
  <c r="C341" i="2"/>
  <c r="D341" i="2"/>
  <c r="E341" i="2"/>
  <c r="F341" i="2"/>
  <c r="G341" i="2"/>
  <c r="H341" i="2"/>
  <c r="I341" i="2"/>
  <c r="J341" i="2"/>
  <c r="K341" i="2"/>
  <c r="L341" i="2"/>
  <c r="M341" i="2"/>
  <c r="C342" i="2"/>
  <c r="D342" i="2"/>
  <c r="E342" i="2"/>
  <c r="F342" i="2"/>
  <c r="G342" i="2"/>
  <c r="H342" i="2"/>
  <c r="I342" i="2"/>
  <c r="J342" i="2"/>
  <c r="K342" i="2"/>
  <c r="L342" i="2"/>
  <c r="M342" i="2"/>
  <c r="C343" i="2"/>
  <c r="D343" i="2"/>
  <c r="E343" i="2"/>
  <c r="F343" i="2"/>
  <c r="G343" i="2"/>
  <c r="H343" i="2"/>
  <c r="I343" i="2"/>
  <c r="J343" i="2"/>
  <c r="K343" i="2"/>
  <c r="L343" i="2"/>
  <c r="M343" i="2"/>
  <c r="C344" i="2"/>
  <c r="D344" i="2"/>
  <c r="E344" i="2"/>
  <c r="F344" i="2"/>
  <c r="G344" i="2"/>
  <c r="H344" i="2"/>
  <c r="I344" i="2"/>
  <c r="J344" i="2"/>
  <c r="K344" i="2"/>
  <c r="L344" i="2"/>
  <c r="M344" i="2"/>
  <c r="C345" i="2"/>
  <c r="D345" i="2"/>
  <c r="E345" i="2"/>
  <c r="F345" i="2"/>
  <c r="G345" i="2"/>
  <c r="H345" i="2"/>
  <c r="I345" i="2"/>
  <c r="J345" i="2"/>
  <c r="K345" i="2"/>
  <c r="L345" i="2"/>
  <c r="M345" i="2"/>
  <c r="C346" i="2"/>
  <c r="D346" i="2"/>
  <c r="E346" i="2"/>
  <c r="F346" i="2"/>
  <c r="G346" i="2"/>
  <c r="H346" i="2"/>
  <c r="I346" i="2"/>
  <c r="J346" i="2"/>
  <c r="K346" i="2"/>
  <c r="L346" i="2"/>
  <c r="M346" i="2"/>
  <c r="C347" i="2"/>
  <c r="D347" i="2"/>
  <c r="E347" i="2"/>
  <c r="F347" i="2"/>
  <c r="G347" i="2"/>
  <c r="H347" i="2"/>
  <c r="I347" i="2"/>
  <c r="J347" i="2"/>
  <c r="K347" i="2"/>
  <c r="L347" i="2"/>
  <c r="M347" i="2"/>
  <c r="C348" i="2"/>
  <c r="D348" i="2"/>
  <c r="E348" i="2"/>
  <c r="F348" i="2"/>
  <c r="G348" i="2"/>
  <c r="H348" i="2"/>
  <c r="I348" i="2"/>
  <c r="J348" i="2"/>
  <c r="K348" i="2"/>
  <c r="L348" i="2"/>
  <c r="M348" i="2"/>
  <c r="C349" i="2"/>
  <c r="D349" i="2"/>
  <c r="E349" i="2"/>
  <c r="F349" i="2"/>
  <c r="G349" i="2"/>
  <c r="H349" i="2"/>
  <c r="I349" i="2"/>
  <c r="J349" i="2"/>
  <c r="K349" i="2"/>
  <c r="L349" i="2"/>
  <c r="M349" i="2"/>
  <c r="C350" i="2"/>
  <c r="D350" i="2"/>
  <c r="E350" i="2"/>
  <c r="F350" i="2"/>
  <c r="G350" i="2"/>
  <c r="H350" i="2"/>
  <c r="I350" i="2"/>
  <c r="J350" i="2"/>
  <c r="K350" i="2"/>
  <c r="L350" i="2"/>
  <c r="M350" i="2"/>
  <c r="C351" i="2"/>
  <c r="D351" i="2"/>
  <c r="E351" i="2"/>
  <c r="F351" i="2"/>
  <c r="G351" i="2"/>
  <c r="H351" i="2"/>
  <c r="I351" i="2"/>
  <c r="J351" i="2"/>
  <c r="K351" i="2"/>
  <c r="L351" i="2"/>
  <c r="M351" i="2"/>
  <c r="C352" i="2"/>
  <c r="D352" i="2"/>
  <c r="E352" i="2"/>
  <c r="F352" i="2"/>
  <c r="G352" i="2"/>
  <c r="H352" i="2"/>
  <c r="I352" i="2"/>
  <c r="J352" i="2"/>
  <c r="K352" i="2"/>
  <c r="L352" i="2"/>
  <c r="M352" i="2"/>
  <c r="C353" i="2"/>
  <c r="D353" i="2"/>
  <c r="E353" i="2"/>
  <c r="F353" i="2"/>
  <c r="G353" i="2"/>
  <c r="H353" i="2"/>
  <c r="I353" i="2"/>
  <c r="J353" i="2"/>
  <c r="K353" i="2"/>
  <c r="L353" i="2"/>
  <c r="M353" i="2"/>
  <c r="C354" i="2"/>
  <c r="D354" i="2"/>
  <c r="E354" i="2"/>
  <c r="F354" i="2"/>
  <c r="G354" i="2"/>
  <c r="H354" i="2"/>
  <c r="I354" i="2"/>
  <c r="J354" i="2"/>
  <c r="K354" i="2"/>
  <c r="L354" i="2"/>
  <c r="M354" i="2"/>
  <c r="C355" i="2"/>
  <c r="D355" i="2"/>
  <c r="E355" i="2"/>
  <c r="F355" i="2"/>
  <c r="G355" i="2"/>
  <c r="H355" i="2"/>
  <c r="I355" i="2"/>
  <c r="J355" i="2"/>
  <c r="K355" i="2"/>
  <c r="L355" i="2"/>
  <c r="M355" i="2"/>
  <c r="C356" i="2"/>
  <c r="D356" i="2"/>
  <c r="E356" i="2"/>
  <c r="F356" i="2"/>
  <c r="G356" i="2"/>
  <c r="H356" i="2"/>
  <c r="I356" i="2"/>
  <c r="J356" i="2"/>
  <c r="K356" i="2"/>
  <c r="L356" i="2"/>
  <c r="M356" i="2"/>
  <c r="C357" i="2"/>
  <c r="D357" i="2"/>
  <c r="E357" i="2"/>
  <c r="F357" i="2"/>
  <c r="G357" i="2"/>
  <c r="H357" i="2"/>
  <c r="I357" i="2"/>
  <c r="J357" i="2"/>
  <c r="K357" i="2"/>
  <c r="L357" i="2"/>
  <c r="M357" i="2"/>
  <c r="C358" i="2"/>
  <c r="D358" i="2"/>
  <c r="E358" i="2"/>
  <c r="F358" i="2"/>
  <c r="G358" i="2"/>
  <c r="H358" i="2"/>
  <c r="I358" i="2"/>
  <c r="J358" i="2"/>
  <c r="K358" i="2"/>
  <c r="L358" i="2"/>
  <c r="M358" i="2"/>
  <c r="C359" i="2"/>
  <c r="D359" i="2"/>
  <c r="E359" i="2"/>
  <c r="F359" i="2"/>
  <c r="G359" i="2"/>
  <c r="H359" i="2"/>
  <c r="I359" i="2"/>
  <c r="J359" i="2"/>
  <c r="K359" i="2"/>
  <c r="L359" i="2"/>
  <c r="M359" i="2"/>
  <c r="C360" i="2"/>
  <c r="D360" i="2"/>
  <c r="E360" i="2"/>
  <c r="F360" i="2"/>
  <c r="G360" i="2"/>
  <c r="H360" i="2"/>
  <c r="I360" i="2"/>
  <c r="J360" i="2"/>
  <c r="K360" i="2"/>
  <c r="L360" i="2"/>
  <c r="M360" i="2"/>
  <c r="C361" i="2"/>
  <c r="D361" i="2"/>
  <c r="E361" i="2"/>
  <c r="F361" i="2"/>
  <c r="G361" i="2"/>
  <c r="H361" i="2"/>
  <c r="I361" i="2"/>
  <c r="J361" i="2"/>
  <c r="K361" i="2"/>
  <c r="L361" i="2"/>
  <c r="M361" i="2"/>
  <c r="C362" i="2"/>
  <c r="D362" i="2"/>
  <c r="E362" i="2"/>
  <c r="F362" i="2"/>
  <c r="G362" i="2"/>
  <c r="H362" i="2"/>
  <c r="I362" i="2"/>
  <c r="J362" i="2"/>
  <c r="K362" i="2"/>
  <c r="L362" i="2"/>
  <c r="M362" i="2"/>
  <c r="C363" i="2"/>
  <c r="D363" i="2"/>
  <c r="E363" i="2"/>
  <c r="F363" i="2"/>
  <c r="G363" i="2"/>
  <c r="H363" i="2"/>
  <c r="I363" i="2"/>
  <c r="J363" i="2"/>
  <c r="K363" i="2"/>
  <c r="L363" i="2"/>
  <c r="M363" i="2"/>
  <c r="C364" i="2"/>
  <c r="D364" i="2"/>
  <c r="E364" i="2"/>
  <c r="F364" i="2"/>
  <c r="G364" i="2"/>
  <c r="H364" i="2"/>
  <c r="I364" i="2"/>
  <c r="J364" i="2"/>
  <c r="K364" i="2"/>
  <c r="L364" i="2"/>
  <c r="M364" i="2"/>
  <c r="C365" i="2"/>
  <c r="D365" i="2"/>
  <c r="E365" i="2"/>
  <c r="F365" i="2"/>
  <c r="G365" i="2"/>
  <c r="H365" i="2"/>
  <c r="I365" i="2"/>
  <c r="J365" i="2"/>
  <c r="K365" i="2"/>
  <c r="L365" i="2"/>
  <c r="M365" i="2"/>
  <c r="C366" i="2"/>
  <c r="D366" i="2"/>
  <c r="E366" i="2"/>
  <c r="F366" i="2"/>
  <c r="G366" i="2"/>
  <c r="H366" i="2"/>
  <c r="I366" i="2"/>
  <c r="J366" i="2"/>
  <c r="K366" i="2"/>
  <c r="L366" i="2"/>
  <c r="M366" i="2"/>
  <c r="C367" i="2"/>
  <c r="D367" i="2"/>
  <c r="E367" i="2"/>
  <c r="F367" i="2"/>
  <c r="G367" i="2"/>
  <c r="H367" i="2"/>
  <c r="I367" i="2"/>
  <c r="J367" i="2"/>
  <c r="K367" i="2"/>
  <c r="L367" i="2"/>
  <c r="M367" i="2"/>
  <c r="C368" i="2"/>
  <c r="D368" i="2"/>
  <c r="E368" i="2"/>
  <c r="F368" i="2"/>
  <c r="G368" i="2"/>
  <c r="H368" i="2"/>
  <c r="I368" i="2"/>
  <c r="J368" i="2"/>
  <c r="K368" i="2"/>
  <c r="L368" i="2"/>
  <c r="M368" i="2"/>
  <c r="C369" i="2"/>
  <c r="D369" i="2"/>
  <c r="E369" i="2"/>
  <c r="F369" i="2"/>
  <c r="G369" i="2"/>
  <c r="H369" i="2"/>
  <c r="I369" i="2"/>
  <c r="J369" i="2"/>
  <c r="K369" i="2"/>
  <c r="L369" i="2"/>
  <c r="M369" i="2"/>
  <c r="C370" i="2"/>
  <c r="D370" i="2"/>
  <c r="E370" i="2"/>
  <c r="F370" i="2"/>
  <c r="G370" i="2"/>
  <c r="H370" i="2"/>
  <c r="I370" i="2"/>
  <c r="J370" i="2"/>
  <c r="K370" i="2"/>
  <c r="L370" i="2"/>
  <c r="M370" i="2"/>
  <c r="C371" i="2"/>
  <c r="D371" i="2"/>
  <c r="E371" i="2"/>
  <c r="F371" i="2"/>
  <c r="G371" i="2"/>
  <c r="H371" i="2"/>
  <c r="I371" i="2"/>
  <c r="J371" i="2"/>
  <c r="K371" i="2"/>
  <c r="L371" i="2"/>
  <c r="M371" i="2"/>
  <c r="C372" i="2"/>
  <c r="D372" i="2"/>
  <c r="E372" i="2"/>
  <c r="F372" i="2"/>
  <c r="G372" i="2"/>
  <c r="H372" i="2"/>
  <c r="I372" i="2"/>
  <c r="J372" i="2"/>
  <c r="K372" i="2"/>
  <c r="L372" i="2"/>
  <c r="M372" i="2"/>
  <c r="C373" i="2"/>
  <c r="D373" i="2"/>
  <c r="E373" i="2"/>
  <c r="F373" i="2"/>
  <c r="G373" i="2"/>
  <c r="H373" i="2"/>
  <c r="I373" i="2"/>
  <c r="J373" i="2"/>
  <c r="K373" i="2"/>
  <c r="L373" i="2"/>
  <c r="M373" i="2"/>
  <c r="C374" i="2"/>
  <c r="D374" i="2"/>
  <c r="E374" i="2"/>
  <c r="F374" i="2"/>
  <c r="G374" i="2"/>
  <c r="H374" i="2"/>
  <c r="I374" i="2"/>
  <c r="J374" i="2"/>
  <c r="K374" i="2"/>
  <c r="L374" i="2"/>
  <c r="M374" i="2"/>
  <c r="C375" i="2"/>
  <c r="D375" i="2"/>
  <c r="E375" i="2"/>
  <c r="F375" i="2"/>
  <c r="G375" i="2"/>
  <c r="H375" i="2"/>
  <c r="I375" i="2"/>
  <c r="J375" i="2"/>
  <c r="K375" i="2"/>
  <c r="L375" i="2"/>
  <c r="M375" i="2"/>
  <c r="C376" i="2"/>
  <c r="D376" i="2"/>
  <c r="E376" i="2"/>
  <c r="F376" i="2"/>
  <c r="G376" i="2"/>
  <c r="H376" i="2"/>
  <c r="I376" i="2"/>
  <c r="J376" i="2"/>
  <c r="K376" i="2"/>
  <c r="L376" i="2"/>
  <c r="M376" i="2"/>
  <c r="C377" i="2"/>
  <c r="D377" i="2"/>
  <c r="E377" i="2"/>
  <c r="F377" i="2"/>
  <c r="G377" i="2"/>
  <c r="H377" i="2"/>
  <c r="I377" i="2"/>
  <c r="J377" i="2"/>
  <c r="K377" i="2"/>
  <c r="L377" i="2"/>
  <c r="M377" i="2"/>
  <c r="C378" i="2"/>
  <c r="D378" i="2"/>
  <c r="E378" i="2"/>
  <c r="F378" i="2"/>
  <c r="G378" i="2"/>
  <c r="H378" i="2"/>
  <c r="I378" i="2"/>
  <c r="J378" i="2"/>
  <c r="K378" i="2"/>
  <c r="L378" i="2"/>
  <c r="M378" i="2"/>
  <c r="C379" i="2"/>
  <c r="D379" i="2"/>
  <c r="E379" i="2"/>
  <c r="F379" i="2"/>
  <c r="G379" i="2"/>
  <c r="H379" i="2"/>
  <c r="I379" i="2"/>
  <c r="J379" i="2"/>
  <c r="K379" i="2"/>
  <c r="L379" i="2"/>
  <c r="M379" i="2"/>
  <c r="C380" i="2"/>
  <c r="D380" i="2"/>
  <c r="E380" i="2"/>
  <c r="F380" i="2"/>
  <c r="G380" i="2"/>
  <c r="H380" i="2"/>
  <c r="I380" i="2"/>
  <c r="J380" i="2"/>
  <c r="K380" i="2"/>
  <c r="L380" i="2"/>
  <c r="M380" i="2"/>
  <c r="C381" i="2"/>
  <c r="D381" i="2"/>
  <c r="E381" i="2"/>
  <c r="F381" i="2"/>
  <c r="G381" i="2"/>
  <c r="H381" i="2"/>
  <c r="I381" i="2"/>
  <c r="J381" i="2"/>
  <c r="K381" i="2"/>
  <c r="L381" i="2"/>
  <c r="M381" i="2"/>
  <c r="C382" i="2"/>
  <c r="D382" i="2"/>
  <c r="E382" i="2"/>
  <c r="F382" i="2"/>
  <c r="G382" i="2"/>
  <c r="H382" i="2"/>
  <c r="I382" i="2"/>
  <c r="J382" i="2"/>
  <c r="K382" i="2"/>
  <c r="L382" i="2"/>
  <c r="M382" i="2"/>
  <c r="C383" i="2"/>
  <c r="D383" i="2"/>
  <c r="E383" i="2"/>
  <c r="F383" i="2"/>
  <c r="G383" i="2"/>
  <c r="H383" i="2"/>
  <c r="I383" i="2"/>
  <c r="J383" i="2"/>
  <c r="K383" i="2"/>
  <c r="L383" i="2"/>
  <c r="M383" i="2"/>
  <c r="C384" i="2"/>
  <c r="D384" i="2"/>
  <c r="E384" i="2"/>
  <c r="F384" i="2"/>
  <c r="G384" i="2"/>
  <c r="H384" i="2"/>
  <c r="I384" i="2"/>
  <c r="J384" i="2"/>
  <c r="K384" i="2"/>
  <c r="L384" i="2"/>
  <c r="M384" i="2"/>
  <c r="C385" i="2"/>
  <c r="D385" i="2"/>
  <c r="E385" i="2"/>
  <c r="F385" i="2"/>
  <c r="G385" i="2"/>
  <c r="H385" i="2"/>
  <c r="I385" i="2"/>
  <c r="J385" i="2"/>
  <c r="K385" i="2"/>
  <c r="L385" i="2"/>
  <c r="M385" i="2"/>
  <c r="C386" i="2"/>
  <c r="D386" i="2"/>
  <c r="E386" i="2"/>
  <c r="F386" i="2"/>
  <c r="G386" i="2"/>
  <c r="H386" i="2"/>
  <c r="I386" i="2"/>
  <c r="J386" i="2"/>
  <c r="K386" i="2"/>
  <c r="L386" i="2"/>
  <c r="M386" i="2"/>
  <c r="C387" i="2"/>
  <c r="D387" i="2"/>
  <c r="E387" i="2"/>
  <c r="F387" i="2"/>
  <c r="G387" i="2"/>
  <c r="H387" i="2"/>
  <c r="I387" i="2"/>
  <c r="J387" i="2"/>
  <c r="K387" i="2"/>
  <c r="L387" i="2"/>
  <c r="M387" i="2"/>
  <c r="C388" i="2"/>
  <c r="D388" i="2"/>
  <c r="E388" i="2"/>
  <c r="F388" i="2"/>
  <c r="G388" i="2"/>
  <c r="H388" i="2"/>
  <c r="I388" i="2"/>
  <c r="J388" i="2"/>
  <c r="K388" i="2"/>
  <c r="L388" i="2"/>
  <c r="M388" i="2"/>
  <c r="C389" i="2"/>
  <c r="D389" i="2"/>
  <c r="E389" i="2"/>
  <c r="F389" i="2"/>
  <c r="G389" i="2"/>
  <c r="H389" i="2"/>
  <c r="I389" i="2"/>
  <c r="J389" i="2"/>
  <c r="K389" i="2"/>
  <c r="L389" i="2"/>
  <c r="M389" i="2"/>
  <c r="C390" i="2"/>
  <c r="D390" i="2"/>
  <c r="E390" i="2"/>
  <c r="F390" i="2"/>
  <c r="G390" i="2"/>
  <c r="H390" i="2"/>
  <c r="I390" i="2"/>
  <c r="J390" i="2"/>
  <c r="K390" i="2"/>
  <c r="L390" i="2"/>
  <c r="M390" i="2"/>
  <c r="C391" i="2"/>
  <c r="D391" i="2"/>
  <c r="E391" i="2"/>
  <c r="F391" i="2"/>
  <c r="G391" i="2"/>
  <c r="H391" i="2"/>
  <c r="I391" i="2"/>
  <c r="J391" i="2"/>
  <c r="K391" i="2"/>
  <c r="L391" i="2"/>
  <c r="M391" i="2"/>
  <c r="C392" i="2"/>
  <c r="D392" i="2"/>
  <c r="E392" i="2"/>
  <c r="F392" i="2"/>
  <c r="G392" i="2"/>
  <c r="H392" i="2"/>
  <c r="I392" i="2"/>
  <c r="J392" i="2"/>
  <c r="K392" i="2"/>
  <c r="L392" i="2"/>
  <c r="M392" i="2"/>
  <c r="C393" i="2"/>
  <c r="D393" i="2"/>
  <c r="E393" i="2"/>
  <c r="F393" i="2"/>
  <c r="G393" i="2"/>
  <c r="H393" i="2"/>
  <c r="I393" i="2"/>
  <c r="J393" i="2"/>
  <c r="K393" i="2"/>
  <c r="L393" i="2"/>
  <c r="M393" i="2"/>
  <c r="C394" i="2"/>
  <c r="D394" i="2"/>
  <c r="E394" i="2"/>
  <c r="F394" i="2"/>
  <c r="G394" i="2"/>
  <c r="H394" i="2"/>
  <c r="I394" i="2"/>
  <c r="J394" i="2"/>
  <c r="K394" i="2"/>
  <c r="L394" i="2"/>
  <c r="M394" i="2"/>
  <c r="C395" i="2"/>
  <c r="D395" i="2"/>
  <c r="E395" i="2"/>
  <c r="F395" i="2"/>
  <c r="G395" i="2"/>
  <c r="H395" i="2"/>
  <c r="I395" i="2"/>
  <c r="J395" i="2"/>
  <c r="K395" i="2"/>
  <c r="L395" i="2"/>
  <c r="M395" i="2"/>
  <c r="C396" i="2"/>
  <c r="D396" i="2"/>
  <c r="E396" i="2"/>
  <c r="F396" i="2"/>
  <c r="G396" i="2"/>
  <c r="H396" i="2"/>
  <c r="I396" i="2"/>
  <c r="J396" i="2"/>
  <c r="K396" i="2"/>
  <c r="L396" i="2"/>
  <c r="M396" i="2"/>
  <c r="C397" i="2"/>
  <c r="D397" i="2"/>
  <c r="E397" i="2"/>
  <c r="F397" i="2"/>
  <c r="G397" i="2"/>
  <c r="H397" i="2"/>
  <c r="I397" i="2"/>
  <c r="J397" i="2"/>
  <c r="K397" i="2"/>
  <c r="L397" i="2"/>
  <c r="M397" i="2"/>
  <c r="C398" i="2"/>
  <c r="D398" i="2"/>
  <c r="E398" i="2"/>
  <c r="F398" i="2"/>
  <c r="G398" i="2"/>
  <c r="H398" i="2"/>
  <c r="I398" i="2"/>
  <c r="J398" i="2"/>
  <c r="K398" i="2"/>
  <c r="L398" i="2"/>
  <c r="M398" i="2"/>
  <c r="C399" i="2"/>
  <c r="D399" i="2"/>
  <c r="E399" i="2"/>
  <c r="F399" i="2"/>
  <c r="G399" i="2"/>
  <c r="H399" i="2"/>
  <c r="I399" i="2"/>
  <c r="J399" i="2"/>
  <c r="K399" i="2"/>
  <c r="L399" i="2"/>
  <c r="M399" i="2"/>
  <c r="C400" i="2"/>
  <c r="D400" i="2"/>
  <c r="E400" i="2"/>
  <c r="F400" i="2"/>
  <c r="G400" i="2"/>
  <c r="H400" i="2"/>
  <c r="I400" i="2"/>
  <c r="J400" i="2"/>
  <c r="K400" i="2"/>
  <c r="L400" i="2"/>
  <c r="M400" i="2"/>
  <c r="C401" i="2"/>
  <c r="D401" i="2"/>
  <c r="E401" i="2"/>
  <c r="F401" i="2"/>
  <c r="G401" i="2"/>
  <c r="H401" i="2"/>
  <c r="I401" i="2"/>
  <c r="J401" i="2"/>
  <c r="K401" i="2"/>
  <c r="L401" i="2"/>
  <c r="M401" i="2"/>
  <c r="C402" i="2"/>
  <c r="D402" i="2"/>
  <c r="E402" i="2"/>
  <c r="F402" i="2"/>
  <c r="G402" i="2"/>
  <c r="H402" i="2"/>
  <c r="I402" i="2"/>
  <c r="J402" i="2"/>
  <c r="K402" i="2"/>
  <c r="L402" i="2"/>
  <c r="M402" i="2"/>
  <c r="C403" i="2"/>
  <c r="D403" i="2"/>
  <c r="E403" i="2"/>
  <c r="F403" i="2"/>
  <c r="G403" i="2"/>
  <c r="H403" i="2"/>
  <c r="I403" i="2"/>
  <c r="J403" i="2"/>
  <c r="K403" i="2"/>
  <c r="L403" i="2"/>
  <c r="M403" i="2"/>
  <c r="C404" i="2"/>
  <c r="D404" i="2"/>
  <c r="E404" i="2"/>
  <c r="F404" i="2"/>
  <c r="G404" i="2"/>
  <c r="H404" i="2"/>
  <c r="I404" i="2"/>
  <c r="J404" i="2"/>
  <c r="K404" i="2"/>
  <c r="L404" i="2"/>
  <c r="M404" i="2"/>
  <c r="C405" i="2"/>
  <c r="D405" i="2"/>
  <c r="E405" i="2"/>
  <c r="F405" i="2"/>
  <c r="G405" i="2"/>
  <c r="H405" i="2"/>
  <c r="I405" i="2"/>
  <c r="J405" i="2"/>
  <c r="K405" i="2"/>
  <c r="L405" i="2"/>
  <c r="M405" i="2"/>
  <c r="C406" i="2"/>
  <c r="D406" i="2"/>
  <c r="E406" i="2"/>
  <c r="F406" i="2"/>
  <c r="G406" i="2"/>
  <c r="H406" i="2"/>
  <c r="I406" i="2"/>
  <c r="J406" i="2"/>
  <c r="K406" i="2"/>
  <c r="L406" i="2"/>
  <c r="M406" i="2"/>
  <c r="C407" i="2"/>
  <c r="D407" i="2"/>
  <c r="E407" i="2"/>
  <c r="F407" i="2"/>
  <c r="G407" i="2"/>
  <c r="H407" i="2"/>
  <c r="I407" i="2"/>
  <c r="J407" i="2"/>
  <c r="K407" i="2"/>
  <c r="L407" i="2"/>
  <c r="M407" i="2"/>
  <c r="C408" i="2"/>
  <c r="D408" i="2"/>
  <c r="E408" i="2"/>
  <c r="F408" i="2"/>
  <c r="G408" i="2"/>
  <c r="H408" i="2"/>
  <c r="I408" i="2"/>
  <c r="J408" i="2"/>
  <c r="K408" i="2"/>
  <c r="L408" i="2"/>
  <c r="M408" i="2"/>
  <c r="C409" i="2"/>
  <c r="D409" i="2"/>
  <c r="E409" i="2"/>
  <c r="F409" i="2"/>
  <c r="G409" i="2"/>
  <c r="H409" i="2"/>
  <c r="I409" i="2"/>
  <c r="J409" i="2"/>
  <c r="K409" i="2"/>
  <c r="L409" i="2"/>
  <c r="M409" i="2"/>
  <c r="C410" i="2"/>
  <c r="D410" i="2"/>
  <c r="E410" i="2"/>
  <c r="F410" i="2"/>
  <c r="G410" i="2"/>
  <c r="H410" i="2"/>
  <c r="I410" i="2"/>
  <c r="J410" i="2"/>
  <c r="K410" i="2"/>
  <c r="L410" i="2"/>
  <c r="M410" i="2"/>
  <c r="C411" i="2"/>
  <c r="D411" i="2"/>
  <c r="E411" i="2"/>
  <c r="F411" i="2"/>
  <c r="G411" i="2"/>
  <c r="H411" i="2"/>
  <c r="I411" i="2"/>
  <c r="J411" i="2"/>
  <c r="K411" i="2"/>
  <c r="L411" i="2"/>
  <c r="M411" i="2"/>
  <c r="C412" i="2"/>
  <c r="D412" i="2"/>
  <c r="E412" i="2"/>
  <c r="F412" i="2"/>
  <c r="G412" i="2"/>
  <c r="H412" i="2"/>
  <c r="I412" i="2"/>
  <c r="J412" i="2"/>
  <c r="K412" i="2"/>
  <c r="L412" i="2"/>
  <c r="M412" i="2"/>
  <c r="C413" i="2"/>
  <c r="D413" i="2"/>
  <c r="E413" i="2"/>
  <c r="F413" i="2"/>
  <c r="G413" i="2"/>
  <c r="H413" i="2"/>
  <c r="I413" i="2"/>
  <c r="J413" i="2"/>
  <c r="K413" i="2"/>
  <c r="L413" i="2"/>
  <c r="M413" i="2"/>
  <c r="C414" i="2"/>
  <c r="D414" i="2"/>
  <c r="E414" i="2"/>
  <c r="F414" i="2"/>
  <c r="G414" i="2"/>
  <c r="H414" i="2"/>
  <c r="I414" i="2"/>
  <c r="J414" i="2"/>
  <c r="K414" i="2"/>
  <c r="L414" i="2"/>
  <c r="M414" i="2"/>
  <c r="C415" i="2"/>
  <c r="D415" i="2"/>
  <c r="E415" i="2"/>
  <c r="F415" i="2"/>
  <c r="G415" i="2"/>
  <c r="H415" i="2"/>
  <c r="I415" i="2"/>
  <c r="J415" i="2"/>
  <c r="K415" i="2"/>
  <c r="L415" i="2"/>
  <c r="M415" i="2"/>
  <c r="C416" i="2"/>
  <c r="D416" i="2"/>
  <c r="E416" i="2"/>
  <c r="F416" i="2"/>
  <c r="G416" i="2"/>
  <c r="H416" i="2"/>
  <c r="I416" i="2"/>
  <c r="J416" i="2"/>
  <c r="K416" i="2"/>
  <c r="L416" i="2"/>
  <c r="M416" i="2"/>
  <c r="C417" i="2"/>
  <c r="D417" i="2"/>
  <c r="E417" i="2"/>
  <c r="F417" i="2"/>
  <c r="G417" i="2"/>
  <c r="H417" i="2"/>
  <c r="I417" i="2"/>
  <c r="J417" i="2"/>
  <c r="K417" i="2"/>
  <c r="L417" i="2"/>
  <c r="M417" i="2"/>
  <c r="C418" i="2"/>
  <c r="D418" i="2"/>
  <c r="E418" i="2"/>
  <c r="F418" i="2"/>
  <c r="G418" i="2"/>
  <c r="H418" i="2"/>
  <c r="I418" i="2"/>
  <c r="J418" i="2"/>
  <c r="K418" i="2"/>
  <c r="L418" i="2"/>
  <c r="M418" i="2"/>
  <c r="C419" i="2"/>
  <c r="D419" i="2"/>
  <c r="E419" i="2"/>
  <c r="F419" i="2"/>
  <c r="G419" i="2"/>
  <c r="H419" i="2"/>
  <c r="I419" i="2"/>
  <c r="J419" i="2"/>
  <c r="K419" i="2"/>
  <c r="L419" i="2"/>
  <c r="M419" i="2"/>
  <c r="C420" i="2"/>
  <c r="D420" i="2"/>
  <c r="E420" i="2"/>
  <c r="F420" i="2"/>
  <c r="G420" i="2"/>
  <c r="H420" i="2"/>
  <c r="I420" i="2"/>
  <c r="J420" i="2"/>
  <c r="K420" i="2"/>
  <c r="L420" i="2"/>
  <c r="M420" i="2"/>
  <c r="C421" i="2"/>
  <c r="D421" i="2"/>
  <c r="E421" i="2"/>
  <c r="F421" i="2"/>
  <c r="G421" i="2"/>
  <c r="H421" i="2"/>
  <c r="I421" i="2"/>
  <c r="J421" i="2"/>
  <c r="K421" i="2"/>
  <c r="L421" i="2"/>
  <c r="M421" i="2"/>
  <c r="C422" i="2"/>
  <c r="D422" i="2"/>
  <c r="E422" i="2"/>
  <c r="F422" i="2"/>
  <c r="G422" i="2"/>
  <c r="H422" i="2"/>
  <c r="I422" i="2"/>
  <c r="J422" i="2"/>
  <c r="K422" i="2"/>
  <c r="L422" i="2"/>
  <c r="M422" i="2"/>
  <c r="C423" i="2"/>
  <c r="D423" i="2"/>
  <c r="E423" i="2"/>
  <c r="F423" i="2"/>
  <c r="G423" i="2"/>
  <c r="H423" i="2"/>
  <c r="I423" i="2"/>
  <c r="J423" i="2"/>
  <c r="K423" i="2"/>
  <c r="L423" i="2"/>
  <c r="M423" i="2"/>
  <c r="C424" i="2"/>
  <c r="D424" i="2"/>
  <c r="E424" i="2"/>
  <c r="F424" i="2"/>
  <c r="G424" i="2"/>
  <c r="H424" i="2"/>
  <c r="I424" i="2"/>
  <c r="J424" i="2"/>
  <c r="K424" i="2"/>
  <c r="L424" i="2"/>
  <c r="M424" i="2"/>
  <c r="C425" i="2"/>
  <c r="D425" i="2"/>
  <c r="E425" i="2"/>
  <c r="F425" i="2"/>
  <c r="G425" i="2"/>
  <c r="H425" i="2"/>
  <c r="I425" i="2"/>
  <c r="J425" i="2"/>
  <c r="K425" i="2"/>
  <c r="L425" i="2"/>
  <c r="M425" i="2"/>
  <c r="C426" i="2"/>
  <c r="D426" i="2"/>
  <c r="E426" i="2"/>
  <c r="F426" i="2"/>
  <c r="G426" i="2"/>
  <c r="H426" i="2"/>
  <c r="I426" i="2"/>
  <c r="J426" i="2"/>
  <c r="K426" i="2"/>
  <c r="L426" i="2"/>
  <c r="M426" i="2"/>
  <c r="C427" i="2"/>
  <c r="D427" i="2"/>
  <c r="E427" i="2"/>
  <c r="F427" i="2"/>
  <c r="G427" i="2"/>
  <c r="H427" i="2"/>
  <c r="I427" i="2"/>
  <c r="J427" i="2"/>
  <c r="K427" i="2"/>
  <c r="L427" i="2"/>
  <c r="M427" i="2"/>
  <c r="C428" i="2"/>
  <c r="D428" i="2"/>
  <c r="E428" i="2"/>
  <c r="F428" i="2"/>
  <c r="G428" i="2"/>
  <c r="H428" i="2"/>
  <c r="I428" i="2"/>
  <c r="J428" i="2"/>
  <c r="K428" i="2"/>
  <c r="L428" i="2"/>
  <c r="M428" i="2"/>
  <c r="C429" i="2"/>
  <c r="D429" i="2"/>
  <c r="E429" i="2"/>
  <c r="F429" i="2"/>
  <c r="G429" i="2"/>
  <c r="H429" i="2"/>
  <c r="I429" i="2"/>
  <c r="J429" i="2"/>
  <c r="K429" i="2"/>
  <c r="L429" i="2"/>
  <c r="M429" i="2"/>
  <c r="C430" i="2"/>
  <c r="D430" i="2"/>
  <c r="E430" i="2"/>
  <c r="F430" i="2"/>
  <c r="G430" i="2"/>
  <c r="H430" i="2"/>
  <c r="I430" i="2"/>
  <c r="J430" i="2"/>
  <c r="K430" i="2"/>
  <c r="L430" i="2"/>
  <c r="M430" i="2"/>
  <c r="C431" i="2"/>
  <c r="D431" i="2"/>
  <c r="E431" i="2"/>
  <c r="F431" i="2"/>
  <c r="G431" i="2"/>
  <c r="H431" i="2"/>
  <c r="I431" i="2"/>
  <c r="J431" i="2"/>
  <c r="K431" i="2"/>
  <c r="L431" i="2"/>
  <c r="M431" i="2"/>
  <c r="C432" i="2"/>
  <c r="D432" i="2"/>
  <c r="E432" i="2"/>
  <c r="F432" i="2"/>
  <c r="G432" i="2"/>
  <c r="H432" i="2"/>
  <c r="I432" i="2"/>
  <c r="J432" i="2"/>
  <c r="K432" i="2"/>
  <c r="L432" i="2"/>
  <c r="M432" i="2"/>
  <c r="C433" i="2"/>
  <c r="D433" i="2"/>
  <c r="E433" i="2"/>
  <c r="F433" i="2"/>
  <c r="G433" i="2"/>
  <c r="H433" i="2"/>
  <c r="I433" i="2"/>
  <c r="J433" i="2"/>
  <c r="K433" i="2"/>
  <c r="L433" i="2"/>
  <c r="M433" i="2"/>
  <c r="C434" i="2"/>
  <c r="D434" i="2"/>
  <c r="E434" i="2"/>
  <c r="F434" i="2"/>
  <c r="G434" i="2"/>
  <c r="H434" i="2"/>
  <c r="I434" i="2"/>
  <c r="J434" i="2"/>
  <c r="K434" i="2"/>
  <c r="L434" i="2"/>
  <c r="M434" i="2"/>
  <c r="C435" i="2"/>
  <c r="D435" i="2"/>
  <c r="E435" i="2"/>
  <c r="F435" i="2"/>
  <c r="G435" i="2"/>
  <c r="H435" i="2"/>
  <c r="I435" i="2"/>
  <c r="J435" i="2"/>
  <c r="K435" i="2"/>
  <c r="L435" i="2"/>
  <c r="M435" i="2"/>
  <c r="C436" i="2"/>
  <c r="D436" i="2"/>
  <c r="E436" i="2"/>
  <c r="F436" i="2"/>
  <c r="G436" i="2"/>
  <c r="H436" i="2"/>
  <c r="I436" i="2"/>
  <c r="J436" i="2"/>
  <c r="K436" i="2"/>
  <c r="L436" i="2"/>
  <c r="M436" i="2"/>
  <c r="C437" i="2"/>
  <c r="D437" i="2"/>
  <c r="E437" i="2"/>
  <c r="F437" i="2"/>
  <c r="G437" i="2"/>
  <c r="H437" i="2"/>
  <c r="I437" i="2"/>
  <c r="J437" i="2"/>
  <c r="K437" i="2"/>
  <c r="L437" i="2"/>
  <c r="M437" i="2"/>
  <c r="C438" i="2"/>
  <c r="D438" i="2"/>
  <c r="E438" i="2"/>
  <c r="F438" i="2"/>
  <c r="G438" i="2"/>
  <c r="H438" i="2"/>
  <c r="I438" i="2"/>
  <c r="J438" i="2"/>
  <c r="K438" i="2"/>
  <c r="L438" i="2"/>
  <c r="M438" i="2"/>
  <c r="C439" i="2"/>
  <c r="D439" i="2"/>
  <c r="E439" i="2"/>
  <c r="F439" i="2"/>
  <c r="G439" i="2"/>
  <c r="H439" i="2"/>
  <c r="I439" i="2"/>
  <c r="J439" i="2"/>
  <c r="K439" i="2"/>
  <c r="L439" i="2"/>
  <c r="M439" i="2"/>
  <c r="C440" i="2"/>
  <c r="D440" i="2"/>
  <c r="E440" i="2"/>
  <c r="F440" i="2"/>
  <c r="G440" i="2"/>
  <c r="H440" i="2"/>
  <c r="I440" i="2"/>
  <c r="J440" i="2"/>
  <c r="K440" i="2"/>
  <c r="L440" i="2"/>
  <c r="M440" i="2"/>
  <c r="C441" i="2"/>
  <c r="D441" i="2"/>
  <c r="E441" i="2"/>
  <c r="F441" i="2"/>
  <c r="G441" i="2"/>
  <c r="H441" i="2"/>
  <c r="I441" i="2"/>
  <c r="J441" i="2"/>
  <c r="K441" i="2"/>
  <c r="L441" i="2"/>
  <c r="M441" i="2"/>
  <c r="C442" i="2"/>
  <c r="D442" i="2"/>
  <c r="E442" i="2"/>
  <c r="F442" i="2"/>
  <c r="G442" i="2"/>
  <c r="H442" i="2"/>
  <c r="I442" i="2"/>
  <c r="J442" i="2"/>
  <c r="K442" i="2"/>
  <c r="L442" i="2"/>
  <c r="M442" i="2"/>
  <c r="C443" i="2"/>
  <c r="D443" i="2"/>
  <c r="E443" i="2"/>
  <c r="F443" i="2"/>
  <c r="G443" i="2"/>
  <c r="H443" i="2"/>
  <c r="I443" i="2"/>
  <c r="J443" i="2"/>
  <c r="K443" i="2"/>
  <c r="L443" i="2"/>
  <c r="M443" i="2"/>
  <c r="C444" i="2"/>
  <c r="D444" i="2"/>
  <c r="E444" i="2"/>
  <c r="F444" i="2"/>
  <c r="G444" i="2"/>
  <c r="H444" i="2"/>
  <c r="I444" i="2"/>
  <c r="J444" i="2"/>
  <c r="K444" i="2"/>
  <c r="L444" i="2"/>
  <c r="M444" i="2"/>
  <c r="C445" i="2"/>
  <c r="D445" i="2"/>
  <c r="E445" i="2"/>
  <c r="F445" i="2"/>
  <c r="G445" i="2"/>
  <c r="H445" i="2"/>
  <c r="I445" i="2"/>
  <c r="J445" i="2"/>
  <c r="K445" i="2"/>
  <c r="L445" i="2"/>
  <c r="M445" i="2"/>
  <c r="C446" i="2"/>
  <c r="D446" i="2"/>
  <c r="E446" i="2"/>
  <c r="F446" i="2"/>
  <c r="G446" i="2"/>
  <c r="H446" i="2"/>
  <c r="I446" i="2"/>
  <c r="J446" i="2"/>
  <c r="K446" i="2"/>
  <c r="L446" i="2"/>
  <c r="M446" i="2"/>
  <c r="C447" i="2"/>
  <c r="D447" i="2"/>
  <c r="E447" i="2"/>
  <c r="F447" i="2"/>
  <c r="G447" i="2"/>
  <c r="H447" i="2"/>
  <c r="I447" i="2"/>
  <c r="J447" i="2"/>
  <c r="K447" i="2"/>
  <c r="L447" i="2"/>
  <c r="M447" i="2"/>
  <c r="C448" i="2"/>
  <c r="D448" i="2"/>
  <c r="E448" i="2"/>
  <c r="F448" i="2"/>
  <c r="G448" i="2"/>
  <c r="H448" i="2"/>
  <c r="I448" i="2"/>
  <c r="J448" i="2"/>
  <c r="K448" i="2"/>
  <c r="L448" i="2"/>
  <c r="M448" i="2"/>
  <c r="C449" i="2"/>
  <c r="D449" i="2"/>
  <c r="E449" i="2"/>
  <c r="F449" i="2"/>
  <c r="G449" i="2"/>
  <c r="H449" i="2"/>
  <c r="I449" i="2"/>
  <c r="J449" i="2"/>
  <c r="K449" i="2"/>
  <c r="L449" i="2"/>
  <c r="M449" i="2"/>
  <c r="C450" i="2"/>
  <c r="D450" i="2"/>
  <c r="E450" i="2"/>
  <c r="F450" i="2"/>
  <c r="G450" i="2"/>
  <c r="H450" i="2"/>
  <c r="I450" i="2"/>
  <c r="J450" i="2"/>
  <c r="K450" i="2"/>
  <c r="L450" i="2"/>
  <c r="M450" i="2"/>
  <c r="C451" i="2"/>
  <c r="D451" i="2"/>
  <c r="E451" i="2"/>
  <c r="F451" i="2"/>
  <c r="G451" i="2"/>
  <c r="H451" i="2"/>
  <c r="I451" i="2"/>
  <c r="J451" i="2"/>
  <c r="K451" i="2"/>
  <c r="L451" i="2"/>
  <c r="M451" i="2"/>
  <c r="C452" i="2"/>
  <c r="D452" i="2"/>
  <c r="E452" i="2"/>
  <c r="F452" i="2"/>
  <c r="G452" i="2"/>
  <c r="H452" i="2"/>
  <c r="I452" i="2"/>
  <c r="J452" i="2"/>
  <c r="K452" i="2"/>
  <c r="L452" i="2"/>
  <c r="M452" i="2"/>
  <c r="C453" i="2"/>
  <c r="D453" i="2"/>
  <c r="E453" i="2"/>
  <c r="F453" i="2"/>
  <c r="G453" i="2"/>
  <c r="H453" i="2"/>
  <c r="I453" i="2"/>
  <c r="J453" i="2"/>
  <c r="K453" i="2"/>
  <c r="L453" i="2"/>
  <c r="M453" i="2"/>
  <c r="C454" i="2"/>
  <c r="D454" i="2"/>
  <c r="E454" i="2"/>
  <c r="F454" i="2"/>
  <c r="G454" i="2"/>
  <c r="H454" i="2"/>
  <c r="I454" i="2"/>
  <c r="J454" i="2"/>
  <c r="K454" i="2"/>
  <c r="L454" i="2"/>
  <c r="M454" i="2"/>
  <c r="C455" i="2"/>
  <c r="D455" i="2"/>
  <c r="E455" i="2"/>
  <c r="F455" i="2"/>
  <c r="G455" i="2"/>
  <c r="H455" i="2"/>
  <c r="I455" i="2"/>
  <c r="J455" i="2"/>
  <c r="K455" i="2"/>
  <c r="L455" i="2"/>
  <c r="M455" i="2"/>
  <c r="C456" i="2"/>
  <c r="D456" i="2"/>
  <c r="E456" i="2"/>
  <c r="F456" i="2"/>
  <c r="G456" i="2"/>
  <c r="H456" i="2"/>
  <c r="I456" i="2"/>
  <c r="J456" i="2"/>
  <c r="K456" i="2"/>
  <c r="L456" i="2"/>
  <c r="M456" i="2"/>
  <c r="C457" i="2"/>
  <c r="D457" i="2"/>
  <c r="E457" i="2"/>
  <c r="F457" i="2"/>
  <c r="G457" i="2"/>
  <c r="H457" i="2"/>
  <c r="I457" i="2"/>
  <c r="J457" i="2"/>
  <c r="K457" i="2"/>
  <c r="L457" i="2"/>
  <c r="M457" i="2"/>
  <c r="C458" i="2"/>
  <c r="D458" i="2"/>
  <c r="E458" i="2"/>
  <c r="F458" i="2"/>
  <c r="G458" i="2"/>
  <c r="H458" i="2"/>
  <c r="I458" i="2"/>
  <c r="J458" i="2"/>
  <c r="K458" i="2"/>
  <c r="L458" i="2"/>
  <c r="M458" i="2"/>
  <c r="C459" i="2"/>
  <c r="D459" i="2"/>
  <c r="E459" i="2"/>
  <c r="F459" i="2"/>
  <c r="G459" i="2"/>
  <c r="H459" i="2"/>
  <c r="I459" i="2"/>
  <c r="J459" i="2"/>
  <c r="K459" i="2"/>
  <c r="L459" i="2"/>
  <c r="M459" i="2"/>
  <c r="C460" i="2"/>
  <c r="D460" i="2"/>
  <c r="E460" i="2"/>
  <c r="F460" i="2"/>
  <c r="G460" i="2"/>
  <c r="H460" i="2"/>
  <c r="I460" i="2"/>
  <c r="J460" i="2"/>
  <c r="K460" i="2"/>
  <c r="L460" i="2"/>
  <c r="M460" i="2"/>
  <c r="C461" i="2"/>
  <c r="D461" i="2"/>
  <c r="E461" i="2"/>
  <c r="F461" i="2"/>
  <c r="G461" i="2"/>
  <c r="H461" i="2"/>
  <c r="I461" i="2"/>
  <c r="J461" i="2"/>
  <c r="K461" i="2"/>
  <c r="L461" i="2"/>
  <c r="M461" i="2"/>
  <c r="C462" i="2"/>
  <c r="D462" i="2"/>
  <c r="E462" i="2"/>
  <c r="F462" i="2"/>
  <c r="G462" i="2"/>
  <c r="H462" i="2"/>
  <c r="I462" i="2"/>
  <c r="J462" i="2"/>
  <c r="K462" i="2"/>
  <c r="L462" i="2"/>
  <c r="M462" i="2"/>
  <c r="C463" i="2"/>
  <c r="D463" i="2"/>
  <c r="E463" i="2"/>
  <c r="F463" i="2"/>
  <c r="G463" i="2"/>
  <c r="H463" i="2"/>
  <c r="I463" i="2"/>
  <c r="J463" i="2"/>
  <c r="K463" i="2"/>
  <c r="L463" i="2"/>
  <c r="M463" i="2"/>
  <c r="C464" i="2"/>
  <c r="D464" i="2"/>
  <c r="E464" i="2"/>
  <c r="F464" i="2"/>
  <c r="G464" i="2"/>
  <c r="H464" i="2"/>
  <c r="I464" i="2"/>
  <c r="J464" i="2"/>
  <c r="K464" i="2"/>
  <c r="L464" i="2"/>
  <c r="M464" i="2"/>
  <c r="C465" i="2"/>
  <c r="D465" i="2"/>
  <c r="E465" i="2"/>
  <c r="F465" i="2"/>
  <c r="G465" i="2"/>
  <c r="H465" i="2"/>
  <c r="I465" i="2"/>
  <c r="J465" i="2"/>
  <c r="K465" i="2"/>
  <c r="L465" i="2"/>
  <c r="M465" i="2"/>
  <c r="C466" i="2"/>
  <c r="D466" i="2"/>
  <c r="E466" i="2"/>
  <c r="F466" i="2"/>
  <c r="G466" i="2"/>
  <c r="H466" i="2"/>
  <c r="I466" i="2"/>
  <c r="J466" i="2"/>
  <c r="K466" i="2"/>
  <c r="L466" i="2"/>
  <c r="M466" i="2"/>
  <c r="C467" i="2"/>
  <c r="D467" i="2"/>
  <c r="E467" i="2"/>
  <c r="F467" i="2"/>
  <c r="G467" i="2"/>
  <c r="H467" i="2"/>
  <c r="I467" i="2"/>
  <c r="J467" i="2"/>
  <c r="K467" i="2"/>
  <c r="L467" i="2"/>
  <c r="M467" i="2"/>
  <c r="C468" i="2"/>
  <c r="D468" i="2"/>
  <c r="E468" i="2"/>
  <c r="F468" i="2"/>
  <c r="G468" i="2"/>
  <c r="H468" i="2"/>
  <c r="I468" i="2"/>
  <c r="J468" i="2"/>
  <c r="K468" i="2"/>
  <c r="L468" i="2"/>
  <c r="M468" i="2"/>
  <c r="C469" i="2"/>
  <c r="D469" i="2"/>
  <c r="E469" i="2"/>
  <c r="F469" i="2"/>
  <c r="G469" i="2"/>
  <c r="H469" i="2"/>
  <c r="I469" i="2"/>
  <c r="J469" i="2"/>
  <c r="K469" i="2"/>
  <c r="L469" i="2"/>
  <c r="M469" i="2"/>
  <c r="C470" i="2"/>
  <c r="D470" i="2"/>
  <c r="E470" i="2"/>
  <c r="F470" i="2"/>
  <c r="G470" i="2"/>
  <c r="H470" i="2"/>
  <c r="I470" i="2"/>
  <c r="J470" i="2"/>
  <c r="K470" i="2"/>
  <c r="L470" i="2"/>
  <c r="M470" i="2"/>
  <c r="C471" i="2"/>
  <c r="D471" i="2"/>
  <c r="E471" i="2"/>
  <c r="F471" i="2"/>
  <c r="G471" i="2"/>
  <c r="H471" i="2"/>
  <c r="I471" i="2"/>
  <c r="J471" i="2"/>
  <c r="K471" i="2"/>
  <c r="L471" i="2"/>
  <c r="M471" i="2"/>
  <c r="C472" i="2"/>
  <c r="D472" i="2"/>
  <c r="E472" i="2"/>
  <c r="F472" i="2"/>
  <c r="G472" i="2"/>
  <c r="H472" i="2"/>
  <c r="I472" i="2"/>
  <c r="J472" i="2"/>
  <c r="K472" i="2"/>
  <c r="L472" i="2"/>
  <c r="M472" i="2"/>
  <c r="C473" i="2"/>
  <c r="D473" i="2"/>
  <c r="E473" i="2"/>
  <c r="F473" i="2"/>
  <c r="G473" i="2"/>
  <c r="H473" i="2"/>
  <c r="I473" i="2"/>
  <c r="J473" i="2"/>
  <c r="K473" i="2"/>
  <c r="L473" i="2"/>
  <c r="M473" i="2"/>
  <c r="C474" i="2"/>
  <c r="D474" i="2"/>
  <c r="E474" i="2"/>
  <c r="F474" i="2"/>
  <c r="G474" i="2"/>
  <c r="H474" i="2"/>
  <c r="I474" i="2"/>
  <c r="J474" i="2"/>
  <c r="K474" i="2"/>
  <c r="L474" i="2"/>
  <c r="M474" i="2"/>
  <c r="C475" i="2"/>
  <c r="D475" i="2"/>
  <c r="E475" i="2"/>
  <c r="F475" i="2"/>
  <c r="G475" i="2"/>
  <c r="H475" i="2"/>
  <c r="I475" i="2"/>
  <c r="J475" i="2"/>
  <c r="K475" i="2"/>
  <c r="L475" i="2"/>
  <c r="M475" i="2"/>
  <c r="C476" i="2"/>
  <c r="D476" i="2"/>
  <c r="E476" i="2"/>
  <c r="F476" i="2"/>
  <c r="G476" i="2"/>
  <c r="H476" i="2"/>
  <c r="I476" i="2"/>
  <c r="J476" i="2"/>
  <c r="K476" i="2"/>
  <c r="L476" i="2"/>
  <c r="M476" i="2"/>
  <c r="C477" i="2"/>
  <c r="D477" i="2"/>
  <c r="E477" i="2"/>
  <c r="F477" i="2"/>
  <c r="G477" i="2"/>
  <c r="H477" i="2"/>
  <c r="I477" i="2"/>
  <c r="J477" i="2"/>
  <c r="K477" i="2"/>
  <c r="L477" i="2"/>
  <c r="M477" i="2"/>
  <c r="C478" i="2"/>
  <c r="D478" i="2"/>
  <c r="E478" i="2"/>
  <c r="F478" i="2"/>
  <c r="G478" i="2"/>
  <c r="H478" i="2"/>
  <c r="I478" i="2"/>
  <c r="J478" i="2"/>
  <c r="K478" i="2"/>
  <c r="L478" i="2"/>
  <c r="M478" i="2"/>
  <c r="C479" i="2"/>
  <c r="D479" i="2"/>
  <c r="E479" i="2"/>
  <c r="F479" i="2"/>
  <c r="G479" i="2"/>
  <c r="H479" i="2"/>
  <c r="I479" i="2"/>
  <c r="J479" i="2"/>
  <c r="K479" i="2"/>
  <c r="L479" i="2"/>
  <c r="M479" i="2"/>
  <c r="C480" i="2"/>
  <c r="D480" i="2"/>
  <c r="E480" i="2"/>
  <c r="F480" i="2"/>
  <c r="G480" i="2"/>
  <c r="H480" i="2"/>
  <c r="I480" i="2"/>
  <c r="J480" i="2"/>
  <c r="K480" i="2"/>
  <c r="L480" i="2"/>
  <c r="M480" i="2"/>
  <c r="C481" i="2"/>
  <c r="D481" i="2"/>
  <c r="E481" i="2"/>
  <c r="F481" i="2"/>
  <c r="G481" i="2"/>
  <c r="H481" i="2"/>
  <c r="I481" i="2"/>
  <c r="J481" i="2"/>
  <c r="K481" i="2"/>
  <c r="L481" i="2"/>
  <c r="M481" i="2"/>
  <c r="C482" i="2"/>
  <c r="D482" i="2"/>
  <c r="E482" i="2"/>
  <c r="F482" i="2"/>
  <c r="G482" i="2"/>
  <c r="H482" i="2"/>
  <c r="I482" i="2"/>
  <c r="J482" i="2"/>
  <c r="K482" i="2"/>
  <c r="L482" i="2"/>
  <c r="M482" i="2"/>
  <c r="C483" i="2"/>
  <c r="D483" i="2"/>
  <c r="E483" i="2"/>
  <c r="F483" i="2"/>
  <c r="G483" i="2"/>
  <c r="H483" i="2"/>
  <c r="I483" i="2"/>
  <c r="J483" i="2"/>
  <c r="K483" i="2"/>
  <c r="L483" i="2"/>
  <c r="M483" i="2"/>
  <c r="C484" i="2"/>
  <c r="D484" i="2"/>
  <c r="E484" i="2"/>
  <c r="F484" i="2"/>
  <c r="G484" i="2"/>
  <c r="H484" i="2"/>
  <c r="I484" i="2"/>
  <c r="J484" i="2"/>
  <c r="K484" i="2"/>
  <c r="L484" i="2"/>
  <c r="M484" i="2"/>
  <c r="C485" i="2"/>
  <c r="D485" i="2"/>
  <c r="E485" i="2"/>
  <c r="F485" i="2"/>
  <c r="G485" i="2"/>
  <c r="H485" i="2"/>
  <c r="I485" i="2"/>
  <c r="J485" i="2"/>
  <c r="K485" i="2"/>
  <c r="L485" i="2"/>
  <c r="M485" i="2"/>
  <c r="C486" i="2"/>
  <c r="D486" i="2"/>
  <c r="E486" i="2"/>
  <c r="F486" i="2"/>
  <c r="G486" i="2"/>
  <c r="H486" i="2"/>
  <c r="I486" i="2"/>
  <c r="J486" i="2"/>
  <c r="K486" i="2"/>
  <c r="L486" i="2"/>
  <c r="M486" i="2"/>
  <c r="C487" i="2"/>
  <c r="D487" i="2"/>
  <c r="E487" i="2"/>
  <c r="F487" i="2"/>
  <c r="G487" i="2"/>
  <c r="H487" i="2"/>
  <c r="I487" i="2"/>
  <c r="J487" i="2"/>
  <c r="K487" i="2"/>
  <c r="L487" i="2"/>
  <c r="M487" i="2"/>
  <c r="C488" i="2"/>
  <c r="D488" i="2"/>
  <c r="E488" i="2"/>
  <c r="F488" i="2"/>
  <c r="G488" i="2"/>
  <c r="H488" i="2"/>
  <c r="I488" i="2"/>
  <c r="J488" i="2"/>
  <c r="K488" i="2"/>
  <c r="L488" i="2"/>
  <c r="M488" i="2"/>
  <c r="C489" i="2"/>
  <c r="D489" i="2"/>
  <c r="E489" i="2"/>
  <c r="F489" i="2"/>
  <c r="G489" i="2"/>
  <c r="H489" i="2"/>
  <c r="I489" i="2"/>
  <c r="J489" i="2"/>
  <c r="K489" i="2"/>
  <c r="L489" i="2"/>
  <c r="M489" i="2"/>
  <c r="C490" i="2"/>
  <c r="D490" i="2"/>
  <c r="E490" i="2"/>
  <c r="F490" i="2"/>
  <c r="G490" i="2"/>
  <c r="H490" i="2"/>
  <c r="I490" i="2"/>
  <c r="J490" i="2"/>
  <c r="K490" i="2"/>
  <c r="L490" i="2"/>
  <c r="M490" i="2"/>
  <c r="C491" i="2"/>
  <c r="D491" i="2"/>
  <c r="E491" i="2"/>
  <c r="F491" i="2"/>
  <c r="G491" i="2"/>
  <c r="H491" i="2"/>
  <c r="I491" i="2"/>
  <c r="J491" i="2"/>
  <c r="K491" i="2"/>
  <c r="L491" i="2"/>
  <c r="M491" i="2"/>
  <c r="C492" i="2"/>
  <c r="D492" i="2"/>
  <c r="E492" i="2"/>
  <c r="F492" i="2"/>
  <c r="G492" i="2"/>
  <c r="H492" i="2"/>
  <c r="I492" i="2"/>
  <c r="J492" i="2"/>
  <c r="K492" i="2"/>
  <c r="L492" i="2"/>
  <c r="M492" i="2"/>
  <c r="C493" i="2"/>
  <c r="D493" i="2"/>
  <c r="E493" i="2"/>
  <c r="F493" i="2"/>
  <c r="G493" i="2"/>
  <c r="H493" i="2"/>
  <c r="I493" i="2"/>
  <c r="J493" i="2"/>
  <c r="K493" i="2"/>
  <c r="L493" i="2"/>
  <c r="M493" i="2"/>
  <c r="C494" i="2"/>
  <c r="D494" i="2"/>
  <c r="E494" i="2"/>
  <c r="F494" i="2"/>
  <c r="G494" i="2"/>
  <c r="H494" i="2"/>
  <c r="I494" i="2"/>
  <c r="J494" i="2"/>
  <c r="K494" i="2"/>
  <c r="L494" i="2"/>
  <c r="M494" i="2"/>
  <c r="C495" i="2"/>
  <c r="D495" i="2"/>
  <c r="E495" i="2"/>
  <c r="F495" i="2"/>
  <c r="G495" i="2"/>
  <c r="H495" i="2"/>
  <c r="I495" i="2"/>
  <c r="J495" i="2"/>
  <c r="K495" i="2"/>
  <c r="L495" i="2"/>
  <c r="M495" i="2"/>
  <c r="C496" i="2"/>
  <c r="D496" i="2"/>
  <c r="E496" i="2"/>
  <c r="F496" i="2"/>
  <c r="G496" i="2"/>
  <c r="H496" i="2"/>
  <c r="I496" i="2"/>
  <c r="J496" i="2"/>
  <c r="K496" i="2"/>
  <c r="L496" i="2"/>
  <c r="M496" i="2"/>
  <c r="C497" i="2"/>
  <c r="D497" i="2"/>
  <c r="E497" i="2"/>
  <c r="F497" i="2"/>
  <c r="G497" i="2"/>
  <c r="H497" i="2"/>
  <c r="I497" i="2"/>
  <c r="J497" i="2"/>
  <c r="K497" i="2"/>
  <c r="L497" i="2"/>
  <c r="M497" i="2"/>
  <c r="C498" i="2"/>
  <c r="D498" i="2"/>
  <c r="E498" i="2"/>
  <c r="F498" i="2"/>
  <c r="G498" i="2"/>
  <c r="H498" i="2"/>
  <c r="I498" i="2"/>
  <c r="J498" i="2"/>
  <c r="K498" i="2"/>
  <c r="L498" i="2"/>
  <c r="M498" i="2"/>
  <c r="C499" i="2"/>
  <c r="D499" i="2"/>
  <c r="E499" i="2"/>
  <c r="F499" i="2"/>
  <c r="G499" i="2"/>
  <c r="H499" i="2"/>
  <c r="I499" i="2"/>
  <c r="J499" i="2"/>
  <c r="K499" i="2"/>
  <c r="L499" i="2"/>
  <c r="M499" i="2"/>
  <c r="C500" i="2"/>
  <c r="D500" i="2"/>
  <c r="E500" i="2"/>
  <c r="F500" i="2"/>
  <c r="G500" i="2"/>
  <c r="H500" i="2"/>
  <c r="I500" i="2"/>
  <c r="J500" i="2"/>
  <c r="K500" i="2"/>
  <c r="L500" i="2"/>
  <c r="M500" i="2"/>
  <c r="C501" i="2"/>
  <c r="D501" i="2"/>
  <c r="E501" i="2"/>
  <c r="F501" i="2"/>
  <c r="G501" i="2"/>
  <c r="H501" i="2"/>
  <c r="I501" i="2"/>
  <c r="J501" i="2"/>
  <c r="K501" i="2"/>
  <c r="L501" i="2"/>
  <c r="M501" i="2"/>
  <c r="C502" i="2"/>
  <c r="D502" i="2"/>
  <c r="E502" i="2"/>
  <c r="F502" i="2"/>
  <c r="G502" i="2"/>
  <c r="H502" i="2"/>
  <c r="I502" i="2"/>
  <c r="J502" i="2"/>
  <c r="K502" i="2"/>
  <c r="L502" i="2"/>
  <c r="M502" i="2"/>
  <c r="C503" i="2"/>
  <c r="D503" i="2"/>
  <c r="E503" i="2"/>
  <c r="F503" i="2"/>
  <c r="G503" i="2"/>
  <c r="H503" i="2"/>
  <c r="I503" i="2"/>
  <c r="J503" i="2"/>
  <c r="K503" i="2"/>
  <c r="L503" i="2"/>
  <c r="M503" i="2"/>
  <c r="C504" i="2"/>
  <c r="D504" i="2"/>
  <c r="E504" i="2"/>
  <c r="F504" i="2"/>
  <c r="G504" i="2"/>
  <c r="H504" i="2"/>
  <c r="I504" i="2"/>
  <c r="J504" i="2"/>
  <c r="K504" i="2"/>
  <c r="L504" i="2"/>
  <c r="M504" i="2"/>
  <c r="C505" i="2"/>
  <c r="D505" i="2"/>
  <c r="E505" i="2"/>
  <c r="F505" i="2"/>
  <c r="G505" i="2"/>
  <c r="H505" i="2"/>
  <c r="I505" i="2"/>
  <c r="J505" i="2"/>
  <c r="K505" i="2"/>
  <c r="L505" i="2"/>
  <c r="M505" i="2"/>
  <c r="C506" i="2"/>
  <c r="D506" i="2"/>
  <c r="E506" i="2"/>
  <c r="F506" i="2"/>
  <c r="G506" i="2"/>
  <c r="H506" i="2"/>
  <c r="I506" i="2"/>
  <c r="J506" i="2"/>
  <c r="K506" i="2"/>
  <c r="L506" i="2"/>
  <c r="M506" i="2"/>
  <c r="C507" i="2"/>
  <c r="D507" i="2"/>
  <c r="E507" i="2"/>
  <c r="F507" i="2"/>
  <c r="G507" i="2"/>
  <c r="H507" i="2"/>
  <c r="I507" i="2"/>
  <c r="J507" i="2"/>
  <c r="K507" i="2"/>
  <c r="L507" i="2"/>
  <c r="M507" i="2"/>
  <c r="C508" i="2"/>
  <c r="D508" i="2"/>
  <c r="E508" i="2"/>
  <c r="F508" i="2"/>
  <c r="G508" i="2"/>
  <c r="H508" i="2"/>
  <c r="I508" i="2"/>
  <c r="J508" i="2"/>
  <c r="K508" i="2"/>
  <c r="L508" i="2"/>
  <c r="M508" i="2"/>
  <c r="C509" i="2"/>
  <c r="D509" i="2"/>
  <c r="E509" i="2"/>
  <c r="F509" i="2"/>
  <c r="G509" i="2"/>
  <c r="H509" i="2"/>
  <c r="I509" i="2"/>
  <c r="J509" i="2"/>
  <c r="K509" i="2"/>
  <c r="L509" i="2"/>
  <c r="M509" i="2"/>
  <c r="C510" i="2"/>
  <c r="D510" i="2"/>
  <c r="E510" i="2"/>
  <c r="F510" i="2"/>
  <c r="G510" i="2"/>
  <c r="H510" i="2"/>
  <c r="I510" i="2"/>
  <c r="J510" i="2"/>
  <c r="K510" i="2"/>
  <c r="L510" i="2"/>
  <c r="M510" i="2"/>
  <c r="C511" i="2"/>
  <c r="D511" i="2"/>
  <c r="E511" i="2"/>
  <c r="F511" i="2"/>
  <c r="G511" i="2"/>
  <c r="H511" i="2"/>
  <c r="I511" i="2"/>
  <c r="J511" i="2"/>
  <c r="K511" i="2"/>
  <c r="L511" i="2"/>
  <c r="M511" i="2"/>
  <c r="C512" i="2"/>
  <c r="D512" i="2"/>
  <c r="E512" i="2"/>
  <c r="F512" i="2"/>
  <c r="G512" i="2"/>
  <c r="H512" i="2"/>
  <c r="I512" i="2"/>
  <c r="J512" i="2"/>
  <c r="K512" i="2"/>
  <c r="L512" i="2"/>
  <c r="M512" i="2"/>
  <c r="C513" i="2"/>
  <c r="D513" i="2"/>
  <c r="E513" i="2"/>
  <c r="F513" i="2"/>
  <c r="G513" i="2"/>
  <c r="H513" i="2"/>
  <c r="I513" i="2"/>
  <c r="J513" i="2"/>
  <c r="K513" i="2"/>
  <c r="L513" i="2"/>
  <c r="M513" i="2"/>
  <c r="C514" i="2"/>
  <c r="D514" i="2"/>
  <c r="E514" i="2"/>
  <c r="F514" i="2"/>
  <c r="G514" i="2"/>
  <c r="H514" i="2"/>
  <c r="I514" i="2"/>
  <c r="J514" i="2"/>
  <c r="K514" i="2"/>
  <c r="L514" i="2"/>
  <c r="M514" i="2"/>
  <c r="C515" i="2"/>
  <c r="D515" i="2"/>
  <c r="E515" i="2"/>
  <c r="F515" i="2"/>
  <c r="G515" i="2"/>
  <c r="H515" i="2"/>
  <c r="I515" i="2"/>
  <c r="J515" i="2"/>
  <c r="K515" i="2"/>
  <c r="L515" i="2"/>
  <c r="M515" i="2"/>
  <c r="C516" i="2"/>
  <c r="D516" i="2"/>
  <c r="E516" i="2"/>
  <c r="F516" i="2"/>
  <c r="G516" i="2"/>
  <c r="H516" i="2"/>
  <c r="I516" i="2"/>
  <c r="J516" i="2"/>
  <c r="K516" i="2"/>
  <c r="L516" i="2"/>
  <c r="M516" i="2"/>
  <c r="C517" i="2"/>
  <c r="D517" i="2"/>
  <c r="E517" i="2"/>
  <c r="F517" i="2"/>
  <c r="G517" i="2"/>
  <c r="H517" i="2"/>
  <c r="I517" i="2"/>
  <c r="J517" i="2"/>
  <c r="K517" i="2"/>
  <c r="L517" i="2"/>
  <c r="M517" i="2"/>
  <c r="C518" i="2"/>
  <c r="D518" i="2"/>
  <c r="E518" i="2"/>
  <c r="F518" i="2"/>
  <c r="G518" i="2"/>
  <c r="H518" i="2"/>
  <c r="I518" i="2"/>
  <c r="J518" i="2"/>
  <c r="K518" i="2"/>
  <c r="L518" i="2"/>
  <c r="M518" i="2"/>
  <c r="C519" i="2"/>
  <c r="D519" i="2"/>
  <c r="E519" i="2"/>
  <c r="F519" i="2"/>
  <c r="G519" i="2"/>
  <c r="H519" i="2"/>
  <c r="I519" i="2"/>
  <c r="J519" i="2"/>
  <c r="K519" i="2"/>
  <c r="L519" i="2"/>
  <c r="M519" i="2"/>
  <c r="C520" i="2"/>
  <c r="D520" i="2"/>
  <c r="E520" i="2"/>
  <c r="F520" i="2"/>
  <c r="G520" i="2"/>
  <c r="H520" i="2"/>
  <c r="I520" i="2"/>
  <c r="J520" i="2"/>
  <c r="K520" i="2"/>
  <c r="L520" i="2"/>
  <c r="M520" i="2"/>
  <c r="C521" i="2"/>
  <c r="D521" i="2"/>
  <c r="E521" i="2"/>
  <c r="F521" i="2"/>
  <c r="G521" i="2"/>
  <c r="H521" i="2"/>
  <c r="I521" i="2"/>
  <c r="J521" i="2"/>
  <c r="K521" i="2"/>
  <c r="L521" i="2"/>
  <c r="M521" i="2"/>
  <c r="C522" i="2"/>
  <c r="D522" i="2"/>
  <c r="E522" i="2"/>
  <c r="F522" i="2"/>
  <c r="G522" i="2"/>
  <c r="H522" i="2"/>
  <c r="I522" i="2"/>
  <c r="J522" i="2"/>
  <c r="K522" i="2"/>
  <c r="L522" i="2"/>
  <c r="M522" i="2"/>
  <c r="C523" i="2"/>
  <c r="D523" i="2"/>
  <c r="E523" i="2"/>
  <c r="F523" i="2"/>
  <c r="G523" i="2"/>
  <c r="H523" i="2"/>
  <c r="I523" i="2"/>
  <c r="J523" i="2"/>
  <c r="K523" i="2"/>
  <c r="L523" i="2"/>
  <c r="M523" i="2"/>
  <c r="C524" i="2"/>
  <c r="D524" i="2"/>
  <c r="E524" i="2"/>
  <c r="F524" i="2"/>
  <c r="G524" i="2"/>
  <c r="H524" i="2"/>
  <c r="I524" i="2"/>
  <c r="J524" i="2"/>
  <c r="K524" i="2"/>
  <c r="L524" i="2"/>
  <c r="M524" i="2"/>
  <c r="C525" i="2"/>
  <c r="D525" i="2"/>
  <c r="E525" i="2"/>
  <c r="F525" i="2"/>
  <c r="G525" i="2"/>
  <c r="H525" i="2"/>
  <c r="I525" i="2"/>
  <c r="J525" i="2"/>
  <c r="K525" i="2"/>
  <c r="L525" i="2"/>
  <c r="M525" i="2"/>
  <c r="C526" i="2"/>
  <c r="D526" i="2"/>
  <c r="E526" i="2"/>
  <c r="F526" i="2"/>
  <c r="G526" i="2"/>
  <c r="H526" i="2"/>
  <c r="I526" i="2"/>
  <c r="J526" i="2"/>
  <c r="K526" i="2"/>
  <c r="L526" i="2"/>
  <c r="M526" i="2"/>
  <c r="C527" i="2"/>
  <c r="D527" i="2"/>
  <c r="E527" i="2"/>
  <c r="F527" i="2"/>
  <c r="G527" i="2"/>
  <c r="H527" i="2"/>
  <c r="I527" i="2"/>
  <c r="J527" i="2"/>
  <c r="K527" i="2"/>
  <c r="L527" i="2"/>
  <c r="M527" i="2"/>
  <c r="C528" i="2"/>
  <c r="D528" i="2"/>
  <c r="E528" i="2"/>
  <c r="F528" i="2"/>
  <c r="G528" i="2"/>
  <c r="H528" i="2"/>
  <c r="I528" i="2"/>
  <c r="J528" i="2"/>
  <c r="K528" i="2"/>
  <c r="L528" i="2"/>
  <c r="M528" i="2"/>
  <c r="C529" i="2"/>
  <c r="D529" i="2"/>
  <c r="E529" i="2"/>
  <c r="F529" i="2"/>
  <c r="G529" i="2"/>
  <c r="H529" i="2"/>
  <c r="I529" i="2"/>
  <c r="J529" i="2"/>
  <c r="K529" i="2"/>
  <c r="L529" i="2"/>
  <c r="M529" i="2"/>
  <c r="C530" i="2"/>
  <c r="D530" i="2"/>
  <c r="E530" i="2"/>
  <c r="F530" i="2"/>
  <c r="G530" i="2"/>
  <c r="H530" i="2"/>
  <c r="I530" i="2"/>
  <c r="J530" i="2"/>
  <c r="K530" i="2"/>
  <c r="L530" i="2"/>
  <c r="M530" i="2"/>
  <c r="C531" i="2"/>
  <c r="D531" i="2"/>
  <c r="E531" i="2"/>
  <c r="F531" i="2"/>
  <c r="G531" i="2"/>
  <c r="H531" i="2"/>
  <c r="I531" i="2"/>
  <c r="J531" i="2"/>
  <c r="K531" i="2"/>
  <c r="L531" i="2"/>
  <c r="M531" i="2"/>
  <c r="C532" i="2"/>
  <c r="D532" i="2"/>
  <c r="E532" i="2"/>
  <c r="F532" i="2"/>
  <c r="G532" i="2"/>
  <c r="H532" i="2"/>
  <c r="I532" i="2"/>
  <c r="J532" i="2"/>
  <c r="K532" i="2"/>
  <c r="L532" i="2"/>
  <c r="M532" i="2"/>
  <c r="C533" i="2"/>
  <c r="D533" i="2"/>
  <c r="E533" i="2"/>
  <c r="F533" i="2"/>
  <c r="G533" i="2"/>
  <c r="H533" i="2"/>
  <c r="I533" i="2"/>
  <c r="J533" i="2"/>
  <c r="K533" i="2"/>
  <c r="L533" i="2"/>
  <c r="M533" i="2"/>
  <c r="C534" i="2"/>
  <c r="D534" i="2"/>
  <c r="E534" i="2"/>
  <c r="F534" i="2"/>
  <c r="G534" i="2"/>
  <c r="H534" i="2"/>
  <c r="I534" i="2"/>
  <c r="J534" i="2"/>
  <c r="K534" i="2"/>
  <c r="L534" i="2"/>
  <c r="M534" i="2"/>
  <c r="C535" i="2"/>
  <c r="D535" i="2"/>
  <c r="E535" i="2"/>
  <c r="F535" i="2"/>
  <c r="G535" i="2"/>
  <c r="H535" i="2"/>
  <c r="I535" i="2"/>
  <c r="J535" i="2"/>
  <c r="K535" i="2"/>
  <c r="L535" i="2"/>
  <c r="M535" i="2"/>
  <c r="C536" i="2"/>
  <c r="D536" i="2"/>
  <c r="E536" i="2"/>
  <c r="F536" i="2"/>
  <c r="G536" i="2"/>
  <c r="H536" i="2"/>
  <c r="I536" i="2"/>
  <c r="J536" i="2"/>
  <c r="K536" i="2"/>
  <c r="L536" i="2"/>
  <c r="M536" i="2"/>
  <c r="C537" i="2"/>
  <c r="D537" i="2"/>
  <c r="E537" i="2"/>
  <c r="F537" i="2"/>
  <c r="G537" i="2"/>
  <c r="H537" i="2"/>
  <c r="I537" i="2"/>
  <c r="J537" i="2"/>
  <c r="K537" i="2"/>
  <c r="L537" i="2"/>
  <c r="M537" i="2"/>
  <c r="C538" i="2"/>
  <c r="D538" i="2"/>
  <c r="E538" i="2"/>
  <c r="F538" i="2"/>
  <c r="G538" i="2"/>
  <c r="H538" i="2"/>
  <c r="I538" i="2"/>
  <c r="J538" i="2"/>
  <c r="K538" i="2"/>
  <c r="L538" i="2"/>
  <c r="M538" i="2"/>
  <c r="C539" i="2"/>
  <c r="D539" i="2"/>
  <c r="E539" i="2"/>
  <c r="F539" i="2"/>
  <c r="G539" i="2"/>
  <c r="H539" i="2"/>
  <c r="I539" i="2"/>
  <c r="J539" i="2"/>
  <c r="K539" i="2"/>
  <c r="L539" i="2"/>
  <c r="M539" i="2"/>
  <c r="C540" i="2"/>
  <c r="D540" i="2"/>
  <c r="E540" i="2"/>
  <c r="F540" i="2"/>
  <c r="G540" i="2"/>
  <c r="H540" i="2"/>
  <c r="I540" i="2"/>
  <c r="J540" i="2"/>
  <c r="K540" i="2"/>
  <c r="L540" i="2"/>
  <c r="M540" i="2"/>
  <c r="C541" i="2"/>
  <c r="D541" i="2"/>
  <c r="E541" i="2"/>
  <c r="F541" i="2"/>
  <c r="G541" i="2"/>
  <c r="H541" i="2"/>
  <c r="I541" i="2"/>
  <c r="J541" i="2"/>
  <c r="K541" i="2"/>
  <c r="L541" i="2"/>
  <c r="M541" i="2"/>
  <c r="C542" i="2"/>
  <c r="D542" i="2"/>
  <c r="E542" i="2"/>
  <c r="F542" i="2"/>
  <c r="G542" i="2"/>
  <c r="H542" i="2"/>
  <c r="I542" i="2"/>
  <c r="J542" i="2"/>
  <c r="K542" i="2"/>
  <c r="L542" i="2"/>
  <c r="M542" i="2"/>
  <c r="C543" i="2"/>
  <c r="D543" i="2"/>
  <c r="E543" i="2"/>
  <c r="F543" i="2"/>
  <c r="G543" i="2"/>
  <c r="H543" i="2"/>
  <c r="I543" i="2"/>
  <c r="J543" i="2"/>
  <c r="K543" i="2"/>
  <c r="L543" i="2"/>
  <c r="M543" i="2"/>
  <c r="C544" i="2"/>
  <c r="D544" i="2"/>
  <c r="E544" i="2"/>
  <c r="F544" i="2"/>
  <c r="G544" i="2"/>
  <c r="H544" i="2"/>
  <c r="I544" i="2"/>
  <c r="J544" i="2"/>
  <c r="K544" i="2"/>
  <c r="L544" i="2"/>
  <c r="M544" i="2"/>
  <c r="C545" i="2"/>
  <c r="D545" i="2"/>
  <c r="E545" i="2"/>
  <c r="F545" i="2"/>
  <c r="G545" i="2"/>
  <c r="H545" i="2"/>
  <c r="I545" i="2"/>
  <c r="J545" i="2"/>
  <c r="K545" i="2"/>
  <c r="L545" i="2"/>
  <c r="M545" i="2"/>
  <c r="C546" i="2"/>
  <c r="D546" i="2"/>
  <c r="E546" i="2"/>
  <c r="F546" i="2"/>
  <c r="G546" i="2"/>
  <c r="H546" i="2"/>
  <c r="I546" i="2"/>
  <c r="J546" i="2"/>
  <c r="K546" i="2"/>
  <c r="L546" i="2"/>
  <c r="M546" i="2"/>
  <c r="C547" i="2"/>
  <c r="D547" i="2"/>
  <c r="E547" i="2"/>
  <c r="F547" i="2"/>
  <c r="G547" i="2"/>
  <c r="H547" i="2"/>
  <c r="I547" i="2"/>
  <c r="J547" i="2"/>
  <c r="K547" i="2"/>
  <c r="L547" i="2"/>
  <c r="M547" i="2"/>
  <c r="C548" i="2"/>
  <c r="D548" i="2"/>
  <c r="E548" i="2"/>
  <c r="F548" i="2"/>
  <c r="G548" i="2"/>
  <c r="H548" i="2"/>
  <c r="I548" i="2"/>
  <c r="J548" i="2"/>
  <c r="K548" i="2"/>
  <c r="L548" i="2"/>
  <c r="M548" i="2"/>
  <c r="C549" i="2"/>
  <c r="D549" i="2"/>
  <c r="E549" i="2"/>
  <c r="F549" i="2"/>
  <c r="G549" i="2"/>
  <c r="H549" i="2"/>
  <c r="I549" i="2"/>
  <c r="J549" i="2"/>
  <c r="K549" i="2"/>
  <c r="L549" i="2"/>
  <c r="M549" i="2"/>
  <c r="C550" i="2"/>
  <c r="D550" i="2"/>
  <c r="E550" i="2"/>
  <c r="F550" i="2"/>
  <c r="G550" i="2"/>
  <c r="H550" i="2"/>
  <c r="I550" i="2"/>
  <c r="J550" i="2"/>
  <c r="K550" i="2"/>
  <c r="L550" i="2"/>
  <c r="M550" i="2"/>
  <c r="C551" i="2"/>
  <c r="D551" i="2"/>
  <c r="E551" i="2"/>
  <c r="F551" i="2"/>
  <c r="G551" i="2"/>
  <c r="H551" i="2"/>
  <c r="I551" i="2"/>
  <c r="J551" i="2"/>
  <c r="K551" i="2"/>
  <c r="L551" i="2"/>
  <c r="M551" i="2"/>
  <c r="C552" i="2"/>
  <c r="D552" i="2"/>
  <c r="E552" i="2"/>
  <c r="F552" i="2"/>
  <c r="G552" i="2"/>
  <c r="H552" i="2"/>
  <c r="I552" i="2"/>
  <c r="J552" i="2"/>
  <c r="K552" i="2"/>
  <c r="L552" i="2"/>
  <c r="M552" i="2"/>
  <c r="C553" i="2"/>
  <c r="D553" i="2"/>
  <c r="E553" i="2"/>
  <c r="F553" i="2"/>
  <c r="G553" i="2"/>
  <c r="H553" i="2"/>
  <c r="I553" i="2"/>
  <c r="J553" i="2"/>
  <c r="K553" i="2"/>
  <c r="L553" i="2"/>
  <c r="M553" i="2"/>
  <c r="C554" i="2"/>
  <c r="D554" i="2"/>
  <c r="E554" i="2"/>
  <c r="F554" i="2"/>
  <c r="G554" i="2"/>
  <c r="H554" i="2"/>
  <c r="I554" i="2"/>
  <c r="J554" i="2"/>
  <c r="K554" i="2"/>
  <c r="L554" i="2"/>
  <c r="M554" i="2"/>
  <c r="C555" i="2"/>
  <c r="D555" i="2"/>
  <c r="E555" i="2"/>
  <c r="F555" i="2"/>
  <c r="G555" i="2"/>
  <c r="H555" i="2"/>
  <c r="I555" i="2"/>
  <c r="J555" i="2"/>
  <c r="K555" i="2"/>
  <c r="L555" i="2"/>
  <c r="M555" i="2"/>
  <c r="C556" i="2"/>
  <c r="D556" i="2"/>
  <c r="E556" i="2"/>
  <c r="F556" i="2"/>
  <c r="G556" i="2"/>
  <c r="H556" i="2"/>
  <c r="I556" i="2"/>
  <c r="J556" i="2"/>
  <c r="K556" i="2"/>
  <c r="L556" i="2"/>
  <c r="M556" i="2"/>
  <c r="C557" i="2"/>
  <c r="D557" i="2"/>
  <c r="E557" i="2"/>
  <c r="F557" i="2"/>
  <c r="G557" i="2"/>
  <c r="H557" i="2"/>
  <c r="I557" i="2"/>
  <c r="J557" i="2"/>
  <c r="K557" i="2"/>
  <c r="L557" i="2"/>
  <c r="M557" i="2"/>
  <c r="C558" i="2"/>
  <c r="D558" i="2"/>
  <c r="E558" i="2"/>
  <c r="F558" i="2"/>
  <c r="G558" i="2"/>
  <c r="H558" i="2"/>
  <c r="I558" i="2"/>
  <c r="J558" i="2"/>
  <c r="K558" i="2"/>
  <c r="L558" i="2"/>
  <c r="M558" i="2"/>
  <c r="C559" i="2"/>
  <c r="D559" i="2"/>
  <c r="E559" i="2"/>
  <c r="F559" i="2"/>
  <c r="G559" i="2"/>
  <c r="H559" i="2"/>
  <c r="I559" i="2"/>
  <c r="J559" i="2"/>
  <c r="K559" i="2"/>
  <c r="L559" i="2"/>
  <c r="M559" i="2"/>
  <c r="C560" i="2"/>
  <c r="D560" i="2"/>
  <c r="E560" i="2"/>
  <c r="F560" i="2"/>
  <c r="G560" i="2"/>
  <c r="H560" i="2"/>
  <c r="I560" i="2"/>
  <c r="J560" i="2"/>
  <c r="K560" i="2"/>
  <c r="L560" i="2"/>
  <c r="M560" i="2"/>
  <c r="C561" i="2"/>
  <c r="D561" i="2"/>
  <c r="E561" i="2"/>
  <c r="F561" i="2"/>
  <c r="G561" i="2"/>
  <c r="H561" i="2"/>
  <c r="I561" i="2"/>
  <c r="J561" i="2"/>
  <c r="K561" i="2"/>
  <c r="L561" i="2"/>
  <c r="M561" i="2"/>
  <c r="C562" i="2"/>
  <c r="D562" i="2"/>
  <c r="E562" i="2"/>
  <c r="F562" i="2"/>
  <c r="G562" i="2"/>
  <c r="H562" i="2"/>
  <c r="I562" i="2"/>
  <c r="J562" i="2"/>
  <c r="K562" i="2"/>
  <c r="L562" i="2"/>
  <c r="M562" i="2"/>
  <c r="C563" i="2"/>
  <c r="D563" i="2"/>
  <c r="E563" i="2"/>
  <c r="F563" i="2"/>
  <c r="G563" i="2"/>
  <c r="H563" i="2"/>
  <c r="I563" i="2"/>
  <c r="J563" i="2"/>
  <c r="K563" i="2"/>
  <c r="L563" i="2"/>
  <c r="M563" i="2"/>
  <c r="C564" i="2"/>
  <c r="D564" i="2"/>
  <c r="E564" i="2"/>
  <c r="F564" i="2"/>
  <c r="G564" i="2"/>
  <c r="H564" i="2"/>
  <c r="I564" i="2"/>
  <c r="J564" i="2"/>
  <c r="K564" i="2"/>
  <c r="L564" i="2"/>
  <c r="M564" i="2"/>
  <c r="C565" i="2"/>
  <c r="D565" i="2"/>
  <c r="E565" i="2"/>
  <c r="F565" i="2"/>
  <c r="G565" i="2"/>
  <c r="H565" i="2"/>
  <c r="I565" i="2"/>
  <c r="J565" i="2"/>
  <c r="K565" i="2"/>
  <c r="L565" i="2"/>
  <c r="M565" i="2"/>
  <c r="C566" i="2"/>
  <c r="D566" i="2"/>
  <c r="E566" i="2"/>
  <c r="F566" i="2"/>
  <c r="G566" i="2"/>
  <c r="H566" i="2"/>
  <c r="I566" i="2"/>
  <c r="J566" i="2"/>
  <c r="K566" i="2"/>
  <c r="L566" i="2"/>
  <c r="M566" i="2"/>
  <c r="C567" i="2"/>
  <c r="D567" i="2"/>
  <c r="E567" i="2"/>
  <c r="F567" i="2"/>
  <c r="G567" i="2"/>
  <c r="H567" i="2"/>
  <c r="I567" i="2"/>
  <c r="J567" i="2"/>
  <c r="K567" i="2"/>
  <c r="L567" i="2"/>
  <c r="M567" i="2"/>
  <c r="C568" i="2"/>
  <c r="D568" i="2"/>
  <c r="E568" i="2"/>
  <c r="F568" i="2"/>
  <c r="G568" i="2"/>
  <c r="H568" i="2"/>
  <c r="I568" i="2"/>
  <c r="J568" i="2"/>
  <c r="K568" i="2"/>
  <c r="L568" i="2"/>
  <c r="M568" i="2"/>
  <c r="C569" i="2"/>
  <c r="D569" i="2"/>
  <c r="E569" i="2"/>
  <c r="F569" i="2"/>
  <c r="G569" i="2"/>
  <c r="H569" i="2"/>
  <c r="I569" i="2"/>
  <c r="J569" i="2"/>
  <c r="K569" i="2"/>
  <c r="L569" i="2"/>
  <c r="M569" i="2"/>
  <c r="C570" i="2"/>
  <c r="D570" i="2"/>
  <c r="E570" i="2"/>
  <c r="F570" i="2"/>
  <c r="G570" i="2"/>
  <c r="H570" i="2"/>
  <c r="I570" i="2"/>
  <c r="J570" i="2"/>
  <c r="K570" i="2"/>
  <c r="L570" i="2"/>
  <c r="M570" i="2"/>
  <c r="C571" i="2"/>
  <c r="D571" i="2"/>
  <c r="E571" i="2"/>
  <c r="F571" i="2"/>
  <c r="G571" i="2"/>
  <c r="H571" i="2"/>
  <c r="I571" i="2"/>
  <c r="J571" i="2"/>
  <c r="K571" i="2"/>
  <c r="L571" i="2"/>
  <c r="M571" i="2"/>
  <c r="C572" i="2"/>
  <c r="D572" i="2"/>
  <c r="E572" i="2"/>
  <c r="F572" i="2"/>
  <c r="G572" i="2"/>
  <c r="H572" i="2"/>
  <c r="I572" i="2"/>
  <c r="J572" i="2"/>
  <c r="K572" i="2"/>
  <c r="L572" i="2"/>
  <c r="M572" i="2"/>
  <c r="C573" i="2"/>
  <c r="D573" i="2"/>
  <c r="E573" i="2"/>
  <c r="F573" i="2"/>
  <c r="G573" i="2"/>
  <c r="H573" i="2"/>
  <c r="I573" i="2"/>
  <c r="J573" i="2"/>
  <c r="K573" i="2"/>
  <c r="L573" i="2"/>
  <c r="M573" i="2"/>
  <c r="C574" i="2"/>
  <c r="D574" i="2"/>
  <c r="E574" i="2"/>
  <c r="F574" i="2"/>
  <c r="G574" i="2"/>
  <c r="H574" i="2"/>
  <c r="I574" i="2"/>
  <c r="J574" i="2"/>
  <c r="K574" i="2"/>
  <c r="L574" i="2"/>
  <c r="M574" i="2"/>
  <c r="C575" i="2"/>
  <c r="D575" i="2"/>
  <c r="E575" i="2"/>
  <c r="F575" i="2"/>
  <c r="G575" i="2"/>
  <c r="H575" i="2"/>
  <c r="I575" i="2"/>
  <c r="J575" i="2"/>
  <c r="K575" i="2"/>
  <c r="L575" i="2"/>
  <c r="M575" i="2"/>
  <c r="C576" i="2"/>
  <c r="D576" i="2"/>
  <c r="E576" i="2"/>
  <c r="F576" i="2"/>
  <c r="G576" i="2"/>
  <c r="H576" i="2"/>
  <c r="I576" i="2"/>
  <c r="J576" i="2"/>
  <c r="K576" i="2"/>
  <c r="L576" i="2"/>
  <c r="M576" i="2"/>
  <c r="C577" i="2"/>
  <c r="D577" i="2"/>
  <c r="E577" i="2"/>
  <c r="F577" i="2"/>
  <c r="G577" i="2"/>
  <c r="H577" i="2"/>
  <c r="I577" i="2"/>
  <c r="J577" i="2"/>
  <c r="K577" i="2"/>
  <c r="L577" i="2"/>
  <c r="M577" i="2"/>
  <c r="C578" i="2"/>
  <c r="D578" i="2"/>
  <c r="E578" i="2"/>
  <c r="F578" i="2"/>
  <c r="G578" i="2"/>
  <c r="H578" i="2"/>
  <c r="I578" i="2"/>
  <c r="J578" i="2"/>
  <c r="K578" i="2"/>
  <c r="L578" i="2"/>
  <c r="M578" i="2"/>
  <c r="C579" i="2"/>
  <c r="D579" i="2"/>
  <c r="E579" i="2"/>
  <c r="F579" i="2"/>
  <c r="G579" i="2"/>
  <c r="H579" i="2"/>
  <c r="I579" i="2"/>
  <c r="J579" i="2"/>
  <c r="K579" i="2"/>
  <c r="L579" i="2"/>
  <c r="M579" i="2"/>
  <c r="C580" i="2"/>
  <c r="D580" i="2"/>
  <c r="E580" i="2"/>
  <c r="F580" i="2"/>
  <c r="G580" i="2"/>
  <c r="H580" i="2"/>
  <c r="I580" i="2"/>
  <c r="J580" i="2"/>
  <c r="K580" i="2"/>
  <c r="L580" i="2"/>
  <c r="M580" i="2"/>
  <c r="C581" i="2"/>
  <c r="D581" i="2"/>
  <c r="E581" i="2"/>
  <c r="F581" i="2"/>
  <c r="G581" i="2"/>
  <c r="H581" i="2"/>
  <c r="I581" i="2"/>
  <c r="J581" i="2"/>
  <c r="K581" i="2"/>
  <c r="L581" i="2"/>
  <c r="M581" i="2"/>
  <c r="C582" i="2"/>
  <c r="D582" i="2"/>
  <c r="E582" i="2"/>
  <c r="F582" i="2"/>
  <c r="G582" i="2"/>
  <c r="H582" i="2"/>
  <c r="I582" i="2"/>
  <c r="J582" i="2"/>
  <c r="K582" i="2"/>
  <c r="L582" i="2"/>
  <c r="M582" i="2"/>
  <c r="C583" i="2"/>
  <c r="D583" i="2"/>
  <c r="E583" i="2"/>
  <c r="F583" i="2"/>
  <c r="G583" i="2"/>
  <c r="H583" i="2"/>
  <c r="I583" i="2"/>
  <c r="J583" i="2"/>
  <c r="K583" i="2"/>
  <c r="L583" i="2"/>
  <c r="M583" i="2"/>
  <c r="C584" i="2"/>
  <c r="D584" i="2"/>
  <c r="E584" i="2"/>
  <c r="F584" i="2"/>
  <c r="G584" i="2"/>
  <c r="H584" i="2"/>
  <c r="I584" i="2"/>
  <c r="J584" i="2"/>
  <c r="K584" i="2"/>
  <c r="L584" i="2"/>
  <c r="M584" i="2"/>
  <c r="C585" i="2"/>
  <c r="D585" i="2"/>
  <c r="E585" i="2"/>
  <c r="F585" i="2"/>
  <c r="G585" i="2"/>
  <c r="H585" i="2"/>
  <c r="I585" i="2"/>
  <c r="J585" i="2"/>
  <c r="K585" i="2"/>
  <c r="L585" i="2"/>
  <c r="M585" i="2"/>
  <c r="C586" i="2"/>
  <c r="D586" i="2"/>
  <c r="E586" i="2"/>
  <c r="F586" i="2"/>
  <c r="G586" i="2"/>
  <c r="H586" i="2"/>
  <c r="I586" i="2"/>
  <c r="J586" i="2"/>
  <c r="K586" i="2"/>
  <c r="L586" i="2"/>
  <c r="M586" i="2"/>
  <c r="C587" i="2"/>
  <c r="D587" i="2"/>
  <c r="E587" i="2"/>
  <c r="F587" i="2"/>
  <c r="G587" i="2"/>
  <c r="H587" i="2"/>
  <c r="I587" i="2"/>
  <c r="J587" i="2"/>
  <c r="K587" i="2"/>
  <c r="L587" i="2"/>
  <c r="M587" i="2"/>
  <c r="C588" i="2"/>
  <c r="D588" i="2"/>
  <c r="E588" i="2"/>
  <c r="F588" i="2"/>
  <c r="G588" i="2"/>
  <c r="H588" i="2"/>
  <c r="I588" i="2"/>
  <c r="J588" i="2"/>
  <c r="K588" i="2"/>
  <c r="L588" i="2"/>
  <c r="M588" i="2"/>
  <c r="C589" i="2"/>
  <c r="D589" i="2"/>
  <c r="E589" i="2"/>
  <c r="F589" i="2"/>
  <c r="G589" i="2"/>
  <c r="H589" i="2"/>
  <c r="I589" i="2"/>
  <c r="J589" i="2"/>
  <c r="K589" i="2"/>
  <c r="L589" i="2"/>
  <c r="M589" i="2"/>
  <c r="C590" i="2"/>
  <c r="D590" i="2"/>
  <c r="E590" i="2"/>
  <c r="F590" i="2"/>
  <c r="G590" i="2"/>
  <c r="H590" i="2"/>
  <c r="I590" i="2"/>
  <c r="J590" i="2"/>
  <c r="K590" i="2"/>
  <c r="L590" i="2"/>
  <c r="M590" i="2"/>
  <c r="C591" i="2"/>
  <c r="D591" i="2"/>
  <c r="E591" i="2"/>
  <c r="F591" i="2"/>
  <c r="G591" i="2"/>
  <c r="H591" i="2"/>
  <c r="I591" i="2"/>
  <c r="J591" i="2"/>
  <c r="K591" i="2"/>
  <c r="L591" i="2"/>
  <c r="M591" i="2"/>
  <c r="C592" i="2"/>
  <c r="D592" i="2"/>
  <c r="E592" i="2"/>
  <c r="F592" i="2"/>
  <c r="G592" i="2"/>
  <c r="H592" i="2"/>
  <c r="I592" i="2"/>
  <c r="J592" i="2"/>
  <c r="K592" i="2"/>
  <c r="L592" i="2"/>
  <c r="M592" i="2"/>
  <c r="C593" i="2"/>
  <c r="D593" i="2"/>
  <c r="E593" i="2"/>
  <c r="F593" i="2"/>
  <c r="G593" i="2"/>
  <c r="H593" i="2"/>
  <c r="I593" i="2"/>
  <c r="J593" i="2"/>
  <c r="K593" i="2"/>
  <c r="L593" i="2"/>
  <c r="M593" i="2"/>
  <c r="C594" i="2"/>
  <c r="D594" i="2"/>
  <c r="E594" i="2"/>
  <c r="F594" i="2"/>
  <c r="G594" i="2"/>
  <c r="H594" i="2"/>
  <c r="I594" i="2"/>
  <c r="J594" i="2"/>
  <c r="K594" i="2"/>
  <c r="L594" i="2"/>
  <c r="M594" i="2"/>
  <c r="C595" i="2"/>
  <c r="D595" i="2"/>
  <c r="E595" i="2"/>
  <c r="F595" i="2"/>
  <c r="G595" i="2"/>
  <c r="H595" i="2"/>
  <c r="I595" i="2"/>
  <c r="J595" i="2"/>
  <c r="K595" i="2"/>
  <c r="L595" i="2"/>
  <c r="M595" i="2"/>
  <c r="C596" i="2"/>
  <c r="D596" i="2"/>
  <c r="E596" i="2"/>
  <c r="F596" i="2"/>
  <c r="G596" i="2"/>
  <c r="H596" i="2"/>
  <c r="I596" i="2"/>
  <c r="J596" i="2"/>
  <c r="K596" i="2"/>
  <c r="L596" i="2"/>
  <c r="M596" i="2"/>
  <c r="C597" i="2"/>
  <c r="D597" i="2"/>
  <c r="E597" i="2"/>
  <c r="F597" i="2"/>
  <c r="G597" i="2"/>
  <c r="H597" i="2"/>
  <c r="I597" i="2"/>
  <c r="J597" i="2"/>
  <c r="K597" i="2"/>
  <c r="L597" i="2"/>
  <c r="M597" i="2"/>
  <c r="C598" i="2"/>
  <c r="D598" i="2"/>
  <c r="E598" i="2"/>
  <c r="F598" i="2"/>
  <c r="G598" i="2"/>
  <c r="H598" i="2"/>
  <c r="I598" i="2"/>
  <c r="J598" i="2"/>
  <c r="K598" i="2"/>
  <c r="L598" i="2"/>
  <c r="M598" i="2"/>
  <c r="C599" i="2"/>
  <c r="D599" i="2"/>
  <c r="E599" i="2"/>
  <c r="F599" i="2"/>
  <c r="G599" i="2"/>
  <c r="H599" i="2"/>
  <c r="I599" i="2"/>
  <c r="J599" i="2"/>
  <c r="K599" i="2"/>
  <c r="L599" i="2"/>
  <c r="M599" i="2"/>
  <c r="C600" i="2"/>
  <c r="D600" i="2"/>
  <c r="E600" i="2"/>
  <c r="F600" i="2"/>
  <c r="G600" i="2"/>
  <c r="H600" i="2"/>
  <c r="I600" i="2"/>
  <c r="J600" i="2"/>
  <c r="K600" i="2"/>
  <c r="L600" i="2"/>
  <c r="M600" i="2"/>
  <c r="C601" i="2"/>
  <c r="D601" i="2"/>
  <c r="E601" i="2"/>
  <c r="F601" i="2"/>
  <c r="G601" i="2"/>
  <c r="H601" i="2"/>
  <c r="I601" i="2"/>
  <c r="J601" i="2"/>
  <c r="K601" i="2"/>
  <c r="L601" i="2"/>
  <c r="M601" i="2"/>
  <c r="C602" i="2"/>
  <c r="D602" i="2"/>
  <c r="E602" i="2"/>
  <c r="F602" i="2"/>
  <c r="G602" i="2"/>
  <c r="H602" i="2"/>
  <c r="I602" i="2"/>
  <c r="J602" i="2"/>
  <c r="K602" i="2"/>
  <c r="L602" i="2"/>
  <c r="M602" i="2"/>
  <c r="C603" i="2"/>
  <c r="D603" i="2"/>
  <c r="E603" i="2"/>
  <c r="F603" i="2"/>
  <c r="G603" i="2"/>
  <c r="H603" i="2"/>
  <c r="I603" i="2"/>
  <c r="J603" i="2"/>
  <c r="K603" i="2"/>
  <c r="L603" i="2"/>
  <c r="M603" i="2"/>
  <c r="C604" i="2"/>
  <c r="D604" i="2"/>
  <c r="E604" i="2"/>
  <c r="F604" i="2"/>
  <c r="G604" i="2"/>
  <c r="H604" i="2"/>
  <c r="I604" i="2"/>
  <c r="J604" i="2"/>
  <c r="K604" i="2"/>
  <c r="L604" i="2"/>
  <c r="M604" i="2"/>
  <c r="C605" i="2"/>
  <c r="D605" i="2"/>
  <c r="E605" i="2"/>
  <c r="F605" i="2"/>
  <c r="G605" i="2"/>
  <c r="H605" i="2"/>
  <c r="I605" i="2"/>
  <c r="J605" i="2"/>
  <c r="K605" i="2"/>
  <c r="L605" i="2"/>
  <c r="M605" i="2"/>
  <c r="C606" i="2"/>
  <c r="D606" i="2"/>
  <c r="E606" i="2"/>
  <c r="F606" i="2"/>
  <c r="G606" i="2"/>
  <c r="H606" i="2"/>
  <c r="I606" i="2"/>
  <c r="J606" i="2"/>
  <c r="K606" i="2"/>
  <c r="L606" i="2"/>
  <c r="M606" i="2"/>
  <c r="C607" i="2"/>
  <c r="D607" i="2"/>
  <c r="E607" i="2"/>
  <c r="F607" i="2"/>
  <c r="G607" i="2"/>
  <c r="H607" i="2"/>
  <c r="I607" i="2"/>
  <c r="J607" i="2"/>
  <c r="K607" i="2"/>
  <c r="L607" i="2"/>
  <c r="M607" i="2"/>
  <c r="C608" i="2"/>
  <c r="D608" i="2"/>
  <c r="E608" i="2"/>
  <c r="F608" i="2"/>
  <c r="G608" i="2"/>
  <c r="H608" i="2"/>
  <c r="I608" i="2"/>
  <c r="J608" i="2"/>
  <c r="K608" i="2"/>
  <c r="L608" i="2"/>
  <c r="M608" i="2"/>
  <c r="C609" i="2"/>
  <c r="D609" i="2"/>
  <c r="E609" i="2"/>
  <c r="F609" i="2"/>
  <c r="G609" i="2"/>
  <c r="H609" i="2"/>
  <c r="I609" i="2"/>
  <c r="J609" i="2"/>
  <c r="K609" i="2"/>
  <c r="L609" i="2"/>
  <c r="M609" i="2"/>
  <c r="C610" i="2"/>
  <c r="D610" i="2"/>
  <c r="E610" i="2"/>
  <c r="F610" i="2"/>
  <c r="G610" i="2"/>
  <c r="H610" i="2"/>
  <c r="I610" i="2"/>
  <c r="J610" i="2"/>
  <c r="K610" i="2"/>
  <c r="L610" i="2"/>
  <c r="M610" i="2"/>
  <c r="C611" i="2"/>
  <c r="D611" i="2"/>
  <c r="E611" i="2"/>
  <c r="F611" i="2"/>
  <c r="G611" i="2"/>
  <c r="H611" i="2"/>
  <c r="I611" i="2"/>
  <c r="J611" i="2"/>
  <c r="K611" i="2"/>
  <c r="L611" i="2"/>
  <c r="M611" i="2"/>
  <c r="C612" i="2"/>
  <c r="D612" i="2"/>
  <c r="E612" i="2"/>
  <c r="F612" i="2"/>
  <c r="G612" i="2"/>
  <c r="H612" i="2"/>
  <c r="I612" i="2"/>
  <c r="J612" i="2"/>
  <c r="K612" i="2"/>
  <c r="L612" i="2"/>
  <c r="M612" i="2"/>
  <c r="C613" i="2"/>
  <c r="D613" i="2"/>
  <c r="E613" i="2"/>
  <c r="F613" i="2"/>
  <c r="G613" i="2"/>
  <c r="H613" i="2"/>
  <c r="I613" i="2"/>
  <c r="J613" i="2"/>
  <c r="K613" i="2"/>
  <c r="L613" i="2"/>
  <c r="M613" i="2"/>
  <c r="C614" i="2"/>
  <c r="D614" i="2"/>
  <c r="E614" i="2"/>
  <c r="F614" i="2"/>
  <c r="G614" i="2"/>
  <c r="H614" i="2"/>
  <c r="I614" i="2"/>
  <c r="J614" i="2"/>
  <c r="K614" i="2"/>
  <c r="L614" i="2"/>
  <c r="M614" i="2"/>
  <c r="C615" i="2"/>
  <c r="D615" i="2"/>
  <c r="E615" i="2"/>
  <c r="F615" i="2"/>
  <c r="G615" i="2"/>
  <c r="H615" i="2"/>
  <c r="I615" i="2"/>
  <c r="J615" i="2"/>
  <c r="K615" i="2"/>
  <c r="L615" i="2"/>
  <c r="M615" i="2"/>
  <c r="C616" i="2"/>
  <c r="D616" i="2"/>
  <c r="E616" i="2"/>
  <c r="F616" i="2"/>
  <c r="G616" i="2"/>
  <c r="H616" i="2"/>
  <c r="I616" i="2"/>
  <c r="J616" i="2"/>
  <c r="K616" i="2"/>
  <c r="L616" i="2"/>
  <c r="M616" i="2"/>
  <c r="C617" i="2"/>
  <c r="D617" i="2"/>
  <c r="E617" i="2"/>
  <c r="F617" i="2"/>
  <c r="G617" i="2"/>
  <c r="H617" i="2"/>
  <c r="I617" i="2"/>
  <c r="J617" i="2"/>
  <c r="K617" i="2"/>
  <c r="L617" i="2"/>
  <c r="M617" i="2"/>
  <c r="C618" i="2"/>
  <c r="D618" i="2"/>
  <c r="E618" i="2"/>
  <c r="F618" i="2"/>
  <c r="G618" i="2"/>
  <c r="H618" i="2"/>
  <c r="I618" i="2"/>
  <c r="J618" i="2"/>
  <c r="K618" i="2"/>
  <c r="L618" i="2"/>
  <c r="M618" i="2"/>
  <c r="C619" i="2"/>
  <c r="D619" i="2"/>
  <c r="E619" i="2"/>
  <c r="F619" i="2"/>
  <c r="G619" i="2"/>
  <c r="H619" i="2"/>
  <c r="I619" i="2"/>
  <c r="J619" i="2"/>
  <c r="K619" i="2"/>
  <c r="L619" i="2"/>
  <c r="M619" i="2"/>
  <c r="C620" i="2"/>
  <c r="D620" i="2"/>
  <c r="E620" i="2"/>
  <c r="F620" i="2"/>
  <c r="G620" i="2"/>
  <c r="H620" i="2"/>
  <c r="I620" i="2"/>
  <c r="J620" i="2"/>
  <c r="K620" i="2"/>
  <c r="L620" i="2"/>
  <c r="M620" i="2"/>
  <c r="C621" i="2"/>
  <c r="D621" i="2"/>
  <c r="E621" i="2"/>
  <c r="F621" i="2"/>
  <c r="G621" i="2"/>
  <c r="H621" i="2"/>
  <c r="I621" i="2"/>
  <c r="J621" i="2"/>
  <c r="K621" i="2"/>
  <c r="L621" i="2"/>
  <c r="M621" i="2"/>
  <c r="C622" i="2"/>
  <c r="D622" i="2"/>
  <c r="E622" i="2"/>
  <c r="F622" i="2"/>
  <c r="G622" i="2"/>
  <c r="H622" i="2"/>
  <c r="I622" i="2"/>
  <c r="J622" i="2"/>
  <c r="K622" i="2"/>
  <c r="L622" i="2"/>
  <c r="M622" i="2"/>
  <c r="C623" i="2"/>
  <c r="D623" i="2"/>
  <c r="E623" i="2"/>
  <c r="F623" i="2"/>
  <c r="G623" i="2"/>
  <c r="H623" i="2"/>
  <c r="I623" i="2"/>
  <c r="J623" i="2"/>
  <c r="K623" i="2"/>
  <c r="L623" i="2"/>
  <c r="M623" i="2"/>
  <c r="C624" i="2"/>
  <c r="D624" i="2"/>
  <c r="E624" i="2"/>
  <c r="F624" i="2"/>
  <c r="G624" i="2"/>
  <c r="H624" i="2"/>
  <c r="I624" i="2"/>
  <c r="J624" i="2"/>
  <c r="K624" i="2"/>
  <c r="L624" i="2"/>
  <c r="M624" i="2"/>
  <c r="C625" i="2"/>
  <c r="D625" i="2"/>
  <c r="E625" i="2"/>
  <c r="F625" i="2"/>
  <c r="G625" i="2"/>
  <c r="H625" i="2"/>
  <c r="I625" i="2"/>
  <c r="J625" i="2"/>
  <c r="K625" i="2"/>
  <c r="L625" i="2"/>
  <c r="M625" i="2"/>
  <c r="C626" i="2"/>
  <c r="D626" i="2"/>
  <c r="E626" i="2"/>
  <c r="F626" i="2"/>
  <c r="G626" i="2"/>
  <c r="H626" i="2"/>
  <c r="I626" i="2"/>
  <c r="J626" i="2"/>
  <c r="K626" i="2"/>
  <c r="L626" i="2"/>
  <c r="M626" i="2"/>
  <c r="C627" i="2"/>
  <c r="D627" i="2"/>
  <c r="E627" i="2"/>
  <c r="F627" i="2"/>
  <c r="G627" i="2"/>
  <c r="H627" i="2"/>
  <c r="I627" i="2"/>
  <c r="J627" i="2"/>
  <c r="K627" i="2"/>
  <c r="L627" i="2"/>
  <c r="M627" i="2"/>
  <c r="C628" i="2"/>
  <c r="D628" i="2"/>
  <c r="E628" i="2"/>
  <c r="F628" i="2"/>
  <c r="G628" i="2"/>
  <c r="H628" i="2"/>
  <c r="I628" i="2"/>
  <c r="J628" i="2"/>
  <c r="K628" i="2"/>
  <c r="L628" i="2"/>
  <c r="M628" i="2"/>
  <c r="C629" i="2"/>
  <c r="D629" i="2"/>
  <c r="E629" i="2"/>
  <c r="F629" i="2"/>
  <c r="G629" i="2"/>
  <c r="H629" i="2"/>
  <c r="I629" i="2"/>
  <c r="J629" i="2"/>
  <c r="K629" i="2"/>
  <c r="L629" i="2"/>
  <c r="M629" i="2"/>
  <c r="C630" i="2"/>
  <c r="D630" i="2"/>
  <c r="E630" i="2"/>
  <c r="F630" i="2"/>
  <c r="G630" i="2"/>
  <c r="H630" i="2"/>
  <c r="I630" i="2"/>
  <c r="J630" i="2"/>
  <c r="K630" i="2"/>
  <c r="L630" i="2"/>
  <c r="M630" i="2"/>
  <c r="C631" i="2"/>
  <c r="D631" i="2"/>
  <c r="E631" i="2"/>
  <c r="F631" i="2"/>
  <c r="G631" i="2"/>
  <c r="H631" i="2"/>
  <c r="I631" i="2"/>
  <c r="J631" i="2"/>
  <c r="K631" i="2"/>
  <c r="L631" i="2"/>
  <c r="M631" i="2"/>
  <c r="C632" i="2"/>
  <c r="D632" i="2"/>
  <c r="E632" i="2"/>
  <c r="F632" i="2"/>
  <c r="G632" i="2"/>
  <c r="H632" i="2"/>
  <c r="I632" i="2"/>
  <c r="J632" i="2"/>
  <c r="K632" i="2"/>
  <c r="L632" i="2"/>
  <c r="M632" i="2"/>
  <c r="C633" i="2"/>
  <c r="D633" i="2"/>
  <c r="E633" i="2"/>
  <c r="F633" i="2"/>
  <c r="G633" i="2"/>
  <c r="H633" i="2"/>
  <c r="I633" i="2"/>
  <c r="J633" i="2"/>
  <c r="K633" i="2"/>
  <c r="L633" i="2"/>
  <c r="M633" i="2"/>
  <c r="C634" i="2"/>
  <c r="D634" i="2"/>
  <c r="E634" i="2"/>
  <c r="F634" i="2"/>
  <c r="G634" i="2"/>
  <c r="H634" i="2"/>
  <c r="I634" i="2"/>
  <c r="J634" i="2"/>
  <c r="K634" i="2"/>
  <c r="L634" i="2"/>
  <c r="M634" i="2"/>
  <c r="C635" i="2"/>
  <c r="D635" i="2"/>
  <c r="E635" i="2"/>
  <c r="F635" i="2"/>
  <c r="G635" i="2"/>
  <c r="H635" i="2"/>
  <c r="I635" i="2"/>
  <c r="J635" i="2"/>
  <c r="K635" i="2"/>
  <c r="L635" i="2"/>
  <c r="M635" i="2"/>
  <c r="C636" i="2"/>
  <c r="D636" i="2"/>
  <c r="E636" i="2"/>
  <c r="F636" i="2"/>
  <c r="G636" i="2"/>
  <c r="H636" i="2"/>
  <c r="I636" i="2"/>
  <c r="J636" i="2"/>
  <c r="K636" i="2"/>
  <c r="L636" i="2"/>
  <c r="M636" i="2"/>
  <c r="C637" i="2"/>
  <c r="D637" i="2"/>
  <c r="E637" i="2"/>
  <c r="F637" i="2"/>
  <c r="G637" i="2"/>
  <c r="H637" i="2"/>
  <c r="I637" i="2"/>
  <c r="J637" i="2"/>
  <c r="K637" i="2"/>
  <c r="L637" i="2"/>
  <c r="M637" i="2"/>
  <c r="C638" i="2"/>
  <c r="D638" i="2"/>
  <c r="E638" i="2"/>
  <c r="F638" i="2"/>
  <c r="G638" i="2"/>
  <c r="H638" i="2"/>
  <c r="I638" i="2"/>
  <c r="J638" i="2"/>
  <c r="K638" i="2"/>
  <c r="L638" i="2"/>
  <c r="M638" i="2"/>
  <c r="C639" i="2"/>
  <c r="D639" i="2"/>
  <c r="E639" i="2"/>
  <c r="F639" i="2"/>
  <c r="G639" i="2"/>
  <c r="H639" i="2"/>
  <c r="I639" i="2"/>
  <c r="J639" i="2"/>
  <c r="K639" i="2"/>
  <c r="L639" i="2"/>
  <c r="M639" i="2"/>
  <c r="C640" i="2"/>
  <c r="D640" i="2"/>
  <c r="E640" i="2"/>
  <c r="F640" i="2"/>
  <c r="G640" i="2"/>
  <c r="H640" i="2"/>
  <c r="I640" i="2"/>
  <c r="J640" i="2"/>
  <c r="K640" i="2"/>
  <c r="L640" i="2"/>
  <c r="M640" i="2"/>
  <c r="C641" i="2"/>
  <c r="D641" i="2"/>
  <c r="E641" i="2"/>
  <c r="F641" i="2"/>
  <c r="G641" i="2"/>
  <c r="H641" i="2"/>
  <c r="I641" i="2"/>
  <c r="J641" i="2"/>
  <c r="K641" i="2"/>
  <c r="L641" i="2"/>
  <c r="M641" i="2"/>
  <c r="C642" i="2"/>
  <c r="D642" i="2"/>
  <c r="E642" i="2"/>
  <c r="F642" i="2"/>
  <c r="G642" i="2"/>
  <c r="H642" i="2"/>
  <c r="I642" i="2"/>
  <c r="J642" i="2"/>
  <c r="K642" i="2"/>
  <c r="L642" i="2"/>
  <c r="M642" i="2"/>
  <c r="C643" i="2"/>
  <c r="D643" i="2"/>
  <c r="E643" i="2"/>
  <c r="F643" i="2"/>
  <c r="G643" i="2"/>
  <c r="H643" i="2"/>
  <c r="I643" i="2"/>
  <c r="J643" i="2"/>
  <c r="K643" i="2"/>
  <c r="L643" i="2"/>
  <c r="M643" i="2"/>
  <c r="C644" i="2"/>
  <c r="D644" i="2"/>
  <c r="E644" i="2"/>
  <c r="F644" i="2"/>
  <c r="G644" i="2"/>
  <c r="H644" i="2"/>
  <c r="I644" i="2"/>
  <c r="J644" i="2"/>
  <c r="K644" i="2"/>
  <c r="L644" i="2"/>
  <c r="M644" i="2"/>
  <c r="C645" i="2"/>
  <c r="D645" i="2"/>
  <c r="E645" i="2"/>
  <c r="F645" i="2"/>
  <c r="G645" i="2"/>
  <c r="H645" i="2"/>
  <c r="I645" i="2"/>
  <c r="J645" i="2"/>
  <c r="K645" i="2"/>
  <c r="L645" i="2"/>
  <c r="M645" i="2"/>
  <c r="C646" i="2"/>
  <c r="D646" i="2"/>
  <c r="E646" i="2"/>
  <c r="F646" i="2"/>
  <c r="G646" i="2"/>
  <c r="H646" i="2"/>
  <c r="I646" i="2"/>
  <c r="J646" i="2"/>
  <c r="K646" i="2"/>
  <c r="L646" i="2"/>
  <c r="M646" i="2"/>
  <c r="C647" i="2"/>
  <c r="D647" i="2"/>
  <c r="E647" i="2"/>
  <c r="F647" i="2"/>
  <c r="G647" i="2"/>
  <c r="H647" i="2"/>
  <c r="I647" i="2"/>
  <c r="J647" i="2"/>
  <c r="K647" i="2"/>
  <c r="L647" i="2"/>
  <c r="M647" i="2"/>
  <c r="C648" i="2"/>
  <c r="D648" i="2"/>
  <c r="E648" i="2"/>
  <c r="F648" i="2"/>
  <c r="G648" i="2"/>
  <c r="H648" i="2"/>
  <c r="I648" i="2"/>
  <c r="J648" i="2"/>
  <c r="K648" i="2"/>
  <c r="L648" i="2"/>
  <c r="M648" i="2"/>
  <c r="C649" i="2"/>
  <c r="D649" i="2"/>
  <c r="E649" i="2"/>
  <c r="F649" i="2"/>
  <c r="G649" i="2"/>
  <c r="H649" i="2"/>
  <c r="I649" i="2"/>
  <c r="J649" i="2"/>
  <c r="K649" i="2"/>
  <c r="L649" i="2"/>
  <c r="M649" i="2"/>
  <c r="C650" i="2"/>
  <c r="D650" i="2"/>
  <c r="E650" i="2"/>
  <c r="F650" i="2"/>
  <c r="G650" i="2"/>
  <c r="H650" i="2"/>
  <c r="I650" i="2"/>
  <c r="J650" i="2"/>
  <c r="K650" i="2"/>
  <c r="L650" i="2"/>
  <c r="M650" i="2"/>
  <c r="C651" i="2"/>
  <c r="D651" i="2"/>
  <c r="E651" i="2"/>
  <c r="F651" i="2"/>
  <c r="G651" i="2"/>
  <c r="H651" i="2"/>
  <c r="I651" i="2"/>
  <c r="J651" i="2"/>
  <c r="K651" i="2"/>
  <c r="L651" i="2"/>
  <c r="M651" i="2"/>
  <c r="C652" i="2"/>
  <c r="D652" i="2"/>
  <c r="E652" i="2"/>
  <c r="F652" i="2"/>
  <c r="G652" i="2"/>
  <c r="H652" i="2"/>
  <c r="I652" i="2"/>
  <c r="J652" i="2"/>
  <c r="K652" i="2"/>
  <c r="L652" i="2"/>
  <c r="M652" i="2"/>
  <c r="C653" i="2"/>
  <c r="D653" i="2"/>
  <c r="E653" i="2"/>
  <c r="F653" i="2"/>
  <c r="G653" i="2"/>
  <c r="H653" i="2"/>
  <c r="I653" i="2"/>
  <c r="J653" i="2"/>
  <c r="K653" i="2"/>
  <c r="L653" i="2"/>
  <c r="M653" i="2"/>
  <c r="C654" i="2"/>
  <c r="D654" i="2"/>
  <c r="E654" i="2"/>
  <c r="F654" i="2"/>
  <c r="G654" i="2"/>
  <c r="H654" i="2"/>
  <c r="I654" i="2"/>
  <c r="J654" i="2"/>
  <c r="K654" i="2"/>
  <c r="L654" i="2"/>
  <c r="M654" i="2"/>
  <c r="C655" i="2"/>
  <c r="D655" i="2"/>
  <c r="E655" i="2"/>
  <c r="F655" i="2"/>
  <c r="G655" i="2"/>
  <c r="H655" i="2"/>
  <c r="I655" i="2"/>
  <c r="J655" i="2"/>
  <c r="K655" i="2"/>
  <c r="L655" i="2"/>
  <c r="M655" i="2"/>
  <c r="C656" i="2"/>
  <c r="D656" i="2"/>
  <c r="E656" i="2"/>
  <c r="F656" i="2"/>
  <c r="G656" i="2"/>
  <c r="H656" i="2"/>
  <c r="I656" i="2"/>
  <c r="J656" i="2"/>
  <c r="K656" i="2"/>
  <c r="L656" i="2"/>
  <c r="M656" i="2"/>
  <c r="C657" i="2"/>
  <c r="D657" i="2"/>
  <c r="E657" i="2"/>
  <c r="F657" i="2"/>
  <c r="G657" i="2"/>
  <c r="H657" i="2"/>
  <c r="I657" i="2"/>
  <c r="J657" i="2"/>
  <c r="K657" i="2"/>
  <c r="L657" i="2"/>
  <c r="M657" i="2"/>
  <c r="C658" i="2"/>
  <c r="D658" i="2"/>
  <c r="E658" i="2"/>
  <c r="F658" i="2"/>
  <c r="G658" i="2"/>
  <c r="H658" i="2"/>
  <c r="I658" i="2"/>
  <c r="J658" i="2"/>
  <c r="K658" i="2"/>
  <c r="L658" i="2"/>
  <c r="M658" i="2"/>
  <c r="C659" i="2"/>
  <c r="D659" i="2"/>
  <c r="E659" i="2"/>
  <c r="F659" i="2"/>
  <c r="G659" i="2"/>
  <c r="H659" i="2"/>
  <c r="I659" i="2"/>
  <c r="J659" i="2"/>
  <c r="K659" i="2"/>
  <c r="L659" i="2"/>
  <c r="M659" i="2"/>
  <c r="C660" i="2"/>
  <c r="D660" i="2"/>
  <c r="E660" i="2"/>
  <c r="F660" i="2"/>
  <c r="G660" i="2"/>
  <c r="H660" i="2"/>
  <c r="I660" i="2"/>
  <c r="J660" i="2"/>
  <c r="K660" i="2"/>
  <c r="L660" i="2"/>
  <c r="M660" i="2"/>
  <c r="C661" i="2"/>
  <c r="D661" i="2"/>
  <c r="E661" i="2"/>
  <c r="F661" i="2"/>
  <c r="G661" i="2"/>
  <c r="H661" i="2"/>
  <c r="I661" i="2"/>
  <c r="J661" i="2"/>
  <c r="K661" i="2"/>
  <c r="L661" i="2"/>
  <c r="M661" i="2"/>
  <c r="C662" i="2"/>
  <c r="D662" i="2"/>
  <c r="E662" i="2"/>
  <c r="F662" i="2"/>
  <c r="G662" i="2"/>
  <c r="H662" i="2"/>
  <c r="I662" i="2"/>
  <c r="J662" i="2"/>
  <c r="K662" i="2"/>
  <c r="L662" i="2"/>
  <c r="M662" i="2"/>
  <c r="C663" i="2"/>
  <c r="D663" i="2"/>
  <c r="E663" i="2"/>
  <c r="F663" i="2"/>
  <c r="G663" i="2"/>
  <c r="H663" i="2"/>
  <c r="I663" i="2"/>
  <c r="J663" i="2"/>
  <c r="K663" i="2"/>
  <c r="L663" i="2"/>
  <c r="M663" i="2"/>
  <c r="C664" i="2"/>
  <c r="D664" i="2"/>
  <c r="E664" i="2"/>
  <c r="F664" i="2"/>
  <c r="G664" i="2"/>
  <c r="H664" i="2"/>
  <c r="I664" i="2"/>
  <c r="J664" i="2"/>
  <c r="K664" i="2"/>
  <c r="L664" i="2"/>
  <c r="M664" i="2"/>
  <c r="C665" i="2"/>
  <c r="D665" i="2"/>
  <c r="E665" i="2"/>
  <c r="F665" i="2"/>
  <c r="G665" i="2"/>
  <c r="H665" i="2"/>
  <c r="I665" i="2"/>
  <c r="J665" i="2"/>
  <c r="K665" i="2"/>
  <c r="L665" i="2"/>
  <c r="M665" i="2"/>
  <c r="C666" i="2"/>
  <c r="D666" i="2"/>
  <c r="E666" i="2"/>
  <c r="F666" i="2"/>
  <c r="G666" i="2"/>
  <c r="H666" i="2"/>
  <c r="I666" i="2"/>
  <c r="J666" i="2"/>
  <c r="K666" i="2"/>
  <c r="L666" i="2"/>
  <c r="M666" i="2"/>
  <c r="C667" i="2"/>
  <c r="D667" i="2"/>
  <c r="E667" i="2"/>
  <c r="F667" i="2"/>
  <c r="G667" i="2"/>
  <c r="H667" i="2"/>
  <c r="I667" i="2"/>
  <c r="J667" i="2"/>
  <c r="K667" i="2"/>
  <c r="L667" i="2"/>
  <c r="M667" i="2"/>
  <c r="C668" i="2"/>
  <c r="D668" i="2"/>
  <c r="E668" i="2"/>
  <c r="F668" i="2"/>
  <c r="G668" i="2"/>
  <c r="H668" i="2"/>
  <c r="I668" i="2"/>
  <c r="J668" i="2"/>
  <c r="K668" i="2"/>
  <c r="L668" i="2"/>
  <c r="M668" i="2"/>
  <c r="C669" i="2"/>
  <c r="D669" i="2"/>
  <c r="E669" i="2"/>
  <c r="F669" i="2"/>
  <c r="G669" i="2"/>
  <c r="H669" i="2"/>
  <c r="I669" i="2"/>
  <c r="J669" i="2"/>
  <c r="K669" i="2"/>
  <c r="L669" i="2"/>
  <c r="M669" i="2"/>
  <c r="C670" i="2"/>
  <c r="D670" i="2"/>
  <c r="E670" i="2"/>
  <c r="F670" i="2"/>
  <c r="G670" i="2"/>
  <c r="H670" i="2"/>
  <c r="I670" i="2"/>
  <c r="J670" i="2"/>
  <c r="K670" i="2"/>
  <c r="L670" i="2"/>
  <c r="M670" i="2"/>
  <c r="C671" i="2"/>
  <c r="D671" i="2"/>
  <c r="E671" i="2"/>
  <c r="F671" i="2"/>
  <c r="G671" i="2"/>
  <c r="H671" i="2"/>
  <c r="I671" i="2"/>
  <c r="J671" i="2"/>
  <c r="K671" i="2"/>
  <c r="L671" i="2"/>
  <c r="M671" i="2"/>
  <c r="C672" i="2"/>
  <c r="D672" i="2"/>
  <c r="E672" i="2"/>
  <c r="F672" i="2"/>
  <c r="G672" i="2"/>
  <c r="H672" i="2"/>
  <c r="I672" i="2"/>
  <c r="J672" i="2"/>
  <c r="K672" i="2"/>
  <c r="L672" i="2"/>
  <c r="M672" i="2"/>
  <c r="C673" i="2"/>
  <c r="D673" i="2"/>
  <c r="E673" i="2"/>
  <c r="F673" i="2"/>
  <c r="G673" i="2"/>
  <c r="H673" i="2"/>
  <c r="I673" i="2"/>
  <c r="J673" i="2"/>
  <c r="K673" i="2"/>
  <c r="L673" i="2"/>
  <c r="M673" i="2"/>
  <c r="C674" i="2"/>
  <c r="D674" i="2"/>
  <c r="E674" i="2"/>
  <c r="F674" i="2"/>
  <c r="G674" i="2"/>
  <c r="H674" i="2"/>
  <c r="I674" i="2"/>
  <c r="J674" i="2"/>
  <c r="K674" i="2"/>
  <c r="L674" i="2"/>
  <c r="M674" i="2"/>
  <c r="C675" i="2"/>
  <c r="D675" i="2"/>
  <c r="E675" i="2"/>
  <c r="F675" i="2"/>
  <c r="G675" i="2"/>
  <c r="H675" i="2"/>
  <c r="I675" i="2"/>
  <c r="J675" i="2"/>
  <c r="K675" i="2"/>
  <c r="L675" i="2"/>
  <c r="M675" i="2"/>
  <c r="C676" i="2"/>
  <c r="D676" i="2"/>
  <c r="E676" i="2"/>
  <c r="F676" i="2"/>
  <c r="G676" i="2"/>
  <c r="H676" i="2"/>
  <c r="I676" i="2"/>
  <c r="J676" i="2"/>
  <c r="K676" i="2"/>
  <c r="L676" i="2"/>
  <c r="M676" i="2"/>
  <c r="C677" i="2"/>
  <c r="D677" i="2"/>
  <c r="E677" i="2"/>
  <c r="F677" i="2"/>
  <c r="G677" i="2"/>
  <c r="H677" i="2"/>
  <c r="I677" i="2"/>
  <c r="J677" i="2"/>
  <c r="K677" i="2"/>
  <c r="L677" i="2"/>
  <c r="M677" i="2"/>
  <c r="C678" i="2"/>
  <c r="D678" i="2"/>
  <c r="E678" i="2"/>
  <c r="F678" i="2"/>
  <c r="G678" i="2"/>
  <c r="H678" i="2"/>
  <c r="I678" i="2"/>
  <c r="J678" i="2"/>
  <c r="K678" i="2"/>
  <c r="L678" i="2"/>
  <c r="M678" i="2"/>
  <c r="C679" i="2"/>
  <c r="D679" i="2"/>
  <c r="E679" i="2"/>
  <c r="F679" i="2"/>
  <c r="G679" i="2"/>
  <c r="H679" i="2"/>
  <c r="I679" i="2"/>
  <c r="J679" i="2"/>
  <c r="K679" i="2"/>
  <c r="L679" i="2"/>
  <c r="M679" i="2"/>
  <c r="C680" i="2"/>
  <c r="D680" i="2"/>
  <c r="E680" i="2"/>
  <c r="F680" i="2"/>
  <c r="G680" i="2"/>
  <c r="H680" i="2"/>
  <c r="I680" i="2"/>
  <c r="J680" i="2"/>
  <c r="K680" i="2"/>
  <c r="L680" i="2"/>
  <c r="M680" i="2"/>
  <c r="C681" i="2"/>
  <c r="D681" i="2"/>
  <c r="E681" i="2"/>
  <c r="F681" i="2"/>
  <c r="G681" i="2"/>
  <c r="H681" i="2"/>
  <c r="I681" i="2"/>
  <c r="J681" i="2"/>
  <c r="K681" i="2"/>
  <c r="L681" i="2"/>
  <c r="M681" i="2"/>
  <c r="C682" i="2"/>
  <c r="D682" i="2"/>
  <c r="E682" i="2"/>
  <c r="F682" i="2"/>
  <c r="G682" i="2"/>
  <c r="H682" i="2"/>
  <c r="I682" i="2"/>
  <c r="J682" i="2"/>
  <c r="K682" i="2"/>
  <c r="L682" i="2"/>
  <c r="M682" i="2"/>
  <c r="C683" i="2"/>
  <c r="D683" i="2"/>
  <c r="E683" i="2"/>
  <c r="F683" i="2"/>
  <c r="G683" i="2"/>
  <c r="H683" i="2"/>
  <c r="I683" i="2"/>
  <c r="J683" i="2"/>
  <c r="K683" i="2"/>
  <c r="L683" i="2"/>
  <c r="M683" i="2"/>
  <c r="C684" i="2"/>
  <c r="D684" i="2"/>
  <c r="E684" i="2"/>
  <c r="F684" i="2"/>
  <c r="G684" i="2"/>
  <c r="H684" i="2"/>
  <c r="I684" i="2"/>
  <c r="J684" i="2"/>
  <c r="K684" i="2"/>
  <c r="L684" i="2"/>
  <c r="M684" i="2"/>
  <c r="C685" i="2"/>
  <c r="D685" i="2"/>
  <c r="E685" i="2"/>
  <c r="F685" i="2"/>
  <c r="G685" i="2"/>
  <c r="H685" i="2"/>
  <c r="I685" i="2"/>
  <c r="J685" i="2"/>
  <c r="K685" i="2"/>
  <c r="L685" i="2"/>
  <c r="M685" i="2"/>
  <c r="C686" i="2"/>
  <c r="D686" i="2"/>
  <c r="E686" i="2"/>
  <c r="F686" i="2"/>
  <c r="G686" i="2"/>
  <c r="H686" i="2"/>
  <c r="I686" i="2"/>
  <c r="J686" i="2"/>
  <c r="K686" i="2"/>
  <c r="L686" i="2"/>
  <c r="M686" i="2"/>
  <c r="C687" i="2"/>
  <c r="D687" i="2"/>
  <c r="E687" i="2"/>
  <c r="F687" i="2"/>
  <c r="G687" i="2"/>
  <c r="H687" i="2"/>
  <c r="I687" i="2"/>
  <c r="J687" i="2"/>
  <c r="K687" i="2"/>
  <c r="L687" i="2"/>
  <c r="M687" i="2"/>
  <c r="C688" i="2"/>
  <c r="D688" i="2"/>
  <c r="E688" i="2"/>
  <c r="F688" i="2"/>
  <c r="G688" i="2"/>
  <c r="H688" i="2"/>
  <c r="I688" i="2"/>
  <c r="J688" i="2"/>
  <c r="K688" i="2"/>
  <c r="L688" i="2"/>
  <c r="M688" i="2"/>
  <c r="C689" i="2"/>
  <c r="D689" i="2"/>
  <c r="E689" i="2"/>
  <c r="F689" i="2"/>
  <c r="G689" i="2"/>
  <c r="H689" i="2"/>
  <c r="I689" i="2"/>
  <c r="J689" i="2"/>
  <c r="K689" i="2"/>
  <c r="L689" i="2"/>
  <c r="M689" i="2"/>
  <c r="C690" i="2"/>
  <c r="D690" i="2"/>
  <c r="E690" i="2"/>
  <c r="F690" i="2"/>
  <c r="G690" i="2"/>
  <c r="H690" i="2"/>
  <c r="I690" i="2"/>
  <c r="J690" i="2"/>
  <c r="K690" i="2"/>
  <c r="L690" i="2"/>
  <c r="M690" i="2"/>
  <c r="C691" i="2"/>
  <c r="D691" i="2"/>
  <c r="E691" i="2"/>
  <c r="F691" i="2"/>
  <c r="G691" i="2"/>
  <c r="H691" i="2"/>
  <c r="I691" i="2"/>
  <c r="J691" i="2"/>
  <c r="K691" i="2"/>
  <c r="L691" i="2"/>
  <c r="M691" i="2"/>
  <c r="C692" i="2"/>
  <c r="D692" i="2"/>
  <c r="E692" i="2"/>
  <c r="F692" i="2"/>
  <c r="G692" i="2"/>
  <c r="H692" i="2"/>
  <c r="I692" i="2"/>
  <c r="J692" i="2"/>
  <c r="K692" i="2"/>
  <c r="L692" i="2"/>
  <c r="M692" i="2"/>
  <c r="C693" i="2"/>
  <c r="D693" i="2"/>
  <c r="E693" i="2"/>
  <c r="F693" i="2"/>
  <c r="G693" i="2"/>
  <c r="H693" i="2"/>
  <c r="I693" i="2"/>
  <c r="J693" i="2"/>
  <c r="K693" i="2"/>
  <c r="L693" i="2"/>
  <c r="M693" i="2"/>
  <c r="C694" i="2"/>
  <c r="D694" i="2"/>
  <c r="E694" i="2"/>
  <c r="F694" i="2"/>
  <c r="G694" i="2"/>
  <c r="H694" i="2"/>
  <c r="I694" i="2"/>
  <c r="J694" i="2"/>
  <c r="K694" i="2"/>
  <c r="L694" i="2"/>
  <c r="M694" i="2"/>
  <c r="C695" i="2"/>
  <c r="D695" i="2"/>
  <c r="E695" i="2"/>
  <c r="F695" i="2"/>
  <c r="G695" i="2"/>
  <c r="H695" i="2"/>
  <c r="I695" i="2"/>
  <c r="J695" i="2"/>
  <c r="K695" i="2"/>
  <c r="L695" i="2"/>
  <c r="M695" i="2"/>
  <c r="C696" i="2"/>
  <c r="D696" i="2"/>
  <c r="E696" i="2"/>
  <c r="F696" i="2"/>
  <c r="G696" i="2"/>
  <c r="H696" i="2"/>
  <c r="I696" i="2"/>
  <c r="J696" i="2"/>
  <c r="K696" i="2"/>
  <c r="L696" i="2"/>
  <c r="M696" i="2"/>
  <c r="C697" i="2"/>
  <c r="D697" i="2"/>
  <c r="E697" i="2"/>
  <c r="F697" i="2"/>
  <c r="G697" i="2"/>
  <c r="H697" i="2"/>
  <c r="I697" i="2"/>
  <c r="J697" i="2"/>
  <c r="K697" i="2"/>
  <c r="L697" i="2"/>
  <c r="M697" i="2"/>
  <c r="C698" i="2"/>
  <c r="D698" i="2"/>
  <c r="E698" i="2"/>
  <c r="F698" i="2"/>
  <c r="G698" i="2"/>
  <c r="H698" i="2"/>
  <c r="I698" i="2"/>
  <c r="J698" i="2"/>
  <c r="K698" i="2"/>
  <c r="L698" i="2"/>
  <c r="M698" i="2"/>
  <c r="C699" i="2"/>
  <c r="D699" i="2"/>
  <c r="E699" i="2"/>
  <c r="F699" i="2"/>
  <c r="G699" i="2"/>
  <c r="H699" i="2"/>
  <c r="I699" i="2"/>
  <c r="J699" i="2"/>
  <c r="K699" i="2"/>
  <c r="L699" i="2"/>
  <c r="M699" i="2"/>
  <c r="C700" i="2"/>
  <c r="D700" i="2"/>
  <c r="E700" i="2"/>
  <c r="F700" i="2"/>
  <c r="G700" i="2"/>
  <c r="H700" i="2"/>
  <c r="I700" i="2"/>
  <c r="J700" i="2"/>
  <c r="K700" i="2"/>
  <c r="L700" i="2"/>
  <c r="M700" i="2"/>
  <c r="C701" i="2"/>
  <c r="D701" i="2"/>
  <c r="E701" i="2"/>
  <c r="F701" i="2"/>
  <c r="G701" i="2"/>
  <c r="H701" i="2"/>
  <c r="I701" i="2"/>
  <c r="J701" i="2"/>
  <c r="K701" i="2"/>
  <c r="L701" i="2"/>
  <c r="M701" i="2"/>
  <c r="C702" i="2"/>
  <c r="D702" i="2"/>
  <c r="E702" i="2"/>
  <c r="F702" i="2"/>
  <c r="G702" i="2"/>
  <c r="H702" i="2"/>
  <c r="I702" i="2"/>
  <c r="J702" i="2"/>
  <c r="K702" i="2"/>
  <c r="L702" i="2"/>
  <c r="M702" i="2"/>
  <c r="C703" i="2"/>
  <c r="D703" i="2"/>
  <c r="E703" i="2"/>
  <c r="F703" i="2"/>
  <c r="G703" i="2"/>
  <c r="H703" i="2"/>
  <c r="I703" i="2"/>
  <c r="J703" i="2"/>
  <c r="K703" i="2"/>
  <c r="L703" i="2"/>
  <c r="M703" i="2"/>
  <c r="C704" i="2"/>
  <c r="D704" i="2"/>
  <c r="E704" i="2"/>
  <c r="F704" i="2"/>
  <c r="G704" i="2"/>
  <c r="H704" i="2"/>
  <c r="I704" i="2"/>
  <c r="J704" i="2"/>
  <c r="K704" i="2"/>
  <c r="L704" i="2"/>
  <c r="M704" i="2"/>
  <c r="C705" i="2"/>
  <c r="D705" i="2"/>
  <c r="E705" i="2"/>
  <c r="F705" i="2"/>
  <c r="G705" i="2"/>
  <c r="H705" i="2"/>
  <c r="I705" i="2"/>
  <c r="J705" i="2"/>
  <c r="K705" i="2"/>
  <c r="L705" i="2"/>
  <c r="M705" i="2"/>
  <c r="C706" i="2"/>
  <c r="D706" i="2"/>
  <c r="E706" i="2"/>
  <c r="F706" i="2"/>
  <c r="G706" i="2"/>
  <c r="H706" i="2"/>
  <c r="I706" i="2"/>
  <c r="J706" i="2"/>
  <c r="K706" i="2"/>
  <c r="L706" i="2"/>
  <c r="M706" i="2"/>
  <c r="C707" i="2"/>
  <c r="D707" i="2"/>
  <c r="E707" i="2"/>
  <c r="F707" i="2"/>
  <c r="G707" i="2"/>
  <c r="H707" i="2"/>
  <c r="I707" i="2"/>
  <c r="J707" i="2"/>
  <c r="K707" i="2"/>
  <c r="L707" i="2"/>
  <c r="M707" i="2"/>
  <c r="C708" i="2"/>
  <c r="D708" i="2"/>
  <c r="E708" i="2"/>
  <c r="F708" i="2"/>
  <c r="G708" i="2"/>
  <c r="H708" i="2"/>
  <c r="I708" i="2"/>
  <c r="J708" i="2"/>
  <c r="K708" i="2"/>
  <c r="L708" i="2"/>
  <c r="M708" i="2"/>
  <c r="C709" i="2"/>
  <c r="D709" i="2"/>
  <c r="E709" i="2"/>
  <c r="F709" i="2"/>
  <c r="G709" i="2"/>
  <c r="H709" i="2"/>
  <c r="I709" i="2"/>
  <c r="J709" i="2"/>
  <c r="K709" i="2"/>
  <c r="L709" i="2"/>
  <c r="M709" i="2"/>
  <c r="C710" i="2"/>
  <c r="D710" i="2"/>
  <c r="E710" i="2"/>
  <c r="F710" i="2"/>
  <c r="G710" i="2"/>
  <c r="H710" i="2"/>
  <c r="I710" i="2"/>
  <c r="J710" i="2"/>
  <c r="K710" i="2"/>
  <c r="L710" i="2"/>
  <c r="M710" i="2"/>
  <c r="C711" i="2"/>
  <c r="D711" i="2"/>
  <c r="E711" i="2"/>
  <c r="F711" i="2"/>
  <c r="G711" i="2"/>
  <c r="H711" i="2"/>
  <c r="I711" i="2"/>
  <c r="J711" i="2"/>
  <c r="K711" i="2"/>
  <c r="L711" i="2"/>
  <c r="M711" i="2"/>
  <c r="C712" i="2"/>
  <c r="D712" i="2"/>
  <c r="E712" i="2"/>
  <c r="F712" i="2"/>
  <c r="G712" i="2"/>
  <c r="H712" i="2"/>
  <c r="I712" i="2"/>
  <c r="J712" i="2"/>
  <c r="K712" i="2"/>
  <c r="L712" i="2"/>
  <c r="M712" i="2"/>
  <c r="C713" i="2"/>
  <c r="D713" i="2"/>
  <c r="E713" i="2"/>
  <c r="F713" i="2"/>
  <c r="G713" i="2"/>
  <c r="H713" i="2"/>
  <c r="I713" i="2"/>
  <c r="J713" i="2"/>
  <c r="K713" i="2"/>
  <c r="L713" i="2"/>
  <c r="M713" i="2"/>
  <c r="C714" i="2"/>
  <c r="D714" i="2"/>
  <c r="E714" i="2"/>
  <c r="F714" i="2"/>
  <c r="G714" i="2"/>
  <c r="H714" i="2"/>
  <c r="I714" i="2"/>
  <c r="J714" i="2"/>
  <c r="K714" i="2"/>
  <c r="L714" i="2"/>
  <c r="M714" i="2"/>
  <c r="C715" i="2"/>
  <c r="D715" i="2"/>
  <c r="E715" i="2"/>
  <c r="F715" i="2"/>
  <c r="G715" i="2"/>
  <c r="H715" i="2"/>
  <c r="I715" i="2"/>
  <c r="J715" i="2"/>
  <c r="K715" i="2"/>
  <c r="L715" i="2"/>
  <c r="M715" i="2"/>
  <c r="C716" i="2"/>
  <c r="D716" i="2"/>
  <c r="E716" i="2"/>
  <c r="F716" i="2"/>
  <c r="G716" i="2"/>
  <c r="H716" i="2"/>
  <c r="I716" i="2"/>
  <c r="J716" i="2"/>
  <c r="K716" i="2"/>
  <c r="L716" i="2"/>
  <c r="M716" i="2"/>
  <c r="C717" i="2"/>
  <c r="D717" i="2"/>
  <c r="E717" i="2"/>
  <c r="F717" i="2"/>
  <c r="G717" i="2"/>
  <c r="H717" i="2"/>
  <c r="I717" i="2"/>
  <c r="J717" i="2"/>
  <c r="K717" i="2"/>
  <c r="L717" i="2"/>
  <c r="M717" i="2"/>
  <c r="C718" i="2"/>
  <c r="D718" i="2"/>
  <c r="E718" i="2"/>
  <c r="F718" i="2"/>
  <c r="G718" i="2"/>
  <c r="H718" i="2"/>
  <c r="I718" i="2"/>
  <c r="J718" i="2"/>
  <c r="K718" i="2"/>
  <c r="L718" i="2"/>
  <c r="M718" i="2"/>
  <c r="C719" i="2"/>
  <c r="D719" i="2"/>
  <c r="E719" i="2"/>
  <c r="F719" i="2"/>
  <c r="G719" i="2"/>
  <c r="H719" i="2"/>
  <c r="I719" i="2"/>
  <c r="J719" i="2"/>
  <c r="K719" i="2"/>
  <c r="L719" i="2"/>
  <c r="M719" i="2"/>
  <c r="C720" i="2"/>
  <c r="D720" i="2"/>
  <c r="E720" i="2"/>
  <c r="F720" i="2"/>
  <c r="G720" i="2"/>
  <c r="H720" i="2"/>
  <c r="I720" i="2"/>
  <c r="J720" i="2"/>
  <c r="K720" i="2"/>
  <c r="L720" i="2"/>
  <c r="M720" i="2"/>
  <c r="C721" i="2"/>
  <c r="D721" i="2"/>
  <c r="E721" i="2"/>
  <c r="F721" i="2"/>
  <c r="G721" i="2"/>
  <c r="H721" i="2"/>
  <c r="I721" i="2"/>
  <c r="J721" i="2"/>
  <c r="K721" i="2"/>
  <c r="L721" i="2"/>
  <c r="M721" i="2"/>
  <c r="C722" i="2"/>
  <c r="D722" i="2"/>
  <c r="E722" i="2"/>
  <c r="F722" i="2"/>
  <c r="G722" i="2"/>
  <c r="H722" i="2"/>
  <c r="I722" i="2"/>
  <c r="J722" i="2"/>
  <c r="K722" i="2"/>
  <c r="L722" i="2"/>
  <c r="M722" i="2"/>
  <c r="C723" i="2"/>
  <c r="D723" i="2"/>
  <c r="E723" i="2"/>
  <c r="F723" i="2"/>
  <c r="G723" i="2"/>
  <c r="H723" i="2"/>
  <c r="I723" i="2"/>
  <c r="J723" i="2"/>
  <c r="K723" i="2"/>
  <c r="L723" i="2"/>
  <c r="M723" i="2"/>
  <c r="C724" i="2"/>
  <c r="D724" i="2"/>
  <c r="E724" i="2"/>
  <c r="F724" i="2"/>
  <c r="G724" i="2"/>
  <c r="H724" i="2"/>
  <c r="I724" i="2"/>
  <c r="J724" i="2"/>
  <c r="K724" i="2"/>
  <c r="L724" i="2"/>
  <c r="M724" i="2"/>
  <c r="C725" i="2"/>
  <c r="D725" i="2"/>
  <c r="E725" i="2"/>
  <c r="F725" i="2"/>
  <c r="G725" i="2"/>
  <c r="H725" i="2"/>
  <c r="I725" i="2"/>
  <c r="J725" i="2"/>
  <c r="K725" i="2"/>
  <c r="L725" i="2"/>
  <c r="M725" i="2"/>
  <c r="C726" i="2"/>
  <c r="D726" i="2"/>
  <c r="E726" i="2"/>
  <c r="F726" i="2"/>
  <c r="G726" i="2"/>
  <c r="H726" i="2"/>
  <c r="I726" i="2"/>
  <c r="J726" i="2"/>
  <c r="K726" i="2"/>
  <c r="L726" i="2"/>
  <c r="M726" i="2"/>
  <c r="C727" i="2"/>
  <c r="D727" i="2"/>
  <c r="E727" i="2"/>
  <c r="F727" i="2"/>
  <c r="G727" i="2"/>
  <c r="H727" i="2"/>
  <c r="I727" i="2"/>
  <c r="J727" i="2"/>
  <c r="K727" i="2"/>
  <c r="L727" i="2"/>
  <c r="M727" i="2"/>
  <c r="C728" i="2"/>
  <c r="D728" i="2"/>
  <c r="E728" i="2"/>
  <c r="F728" i="2"/>
  <c r="G728" i="2"/>
  <c r="H728" i="2"/>
  <c r="I728" i="2"/>
  <c r="J728" i="2"/>
  <c r="K728" i="2"/>
  <c r="L728" i="2"/>
  <c r="M728" i="2"/>
  <c r="C729" i="2"/>
  <c r="D729" i="2"/>
  <c r="E729" i="2"/>
  <c r="F729" i="2"/>
  <c r="G729" i="2"/>
  <c r="H729" i="2"/>
  <c r="I729" i="2"/>
  <c r="J729" i="2"/>
  <c r="K729" i="2"/>
  <c r="L729" i="2"/>
  <c r="M729" i="2"/>
  <c r="C730" i="2"/>
  <c r="D730" i="2"/>
  <c r="E730" i="2"/>
  <c r="F730" i="2"/>
  <c r="G730" i="2"/>
  <c r="H730" i="2"/>
  <c r="I730" i="2"/>
  <c r="J730" i="2"/>
  <c r="K730" i="2"/>
  <c r="L730" i="2"/>
  <c r="M730" i="2"/>
  <c r="C731" i="2"/>
  <c r="D731" i="2"/>
  <c r="E731" i="2"/>
  <c r="F731" i="2"/>
  <c r="G731" i="2"/>
  <c r="H731" i="2"/>
  <c r="I731" i="2"/>
  <c r="J731" i="2"/>
  <c r="K731" i="2"/>
  <c r="L731" i="2"/>
  <c r="M731" i="2"/>
  <c r="C732" i="2"/>
  <c r="D732" i="2"/>
  <c r="E732" i="2"/>
  <c r="F732" i="2"/>
  <c r="G732" i="2"/>
  <c r="H732" i="2"/>
  <c r="I732" i="2"/>
  <c r="J732" i="2"/>
  <c r="K732" i="2"/>
  <c r="L732" i="2"/>
  <c r="M732" i="2"/>
  <c r="C733" i="2"/>
  <c r="D733" i="2"/>
  <c r="E733" i="2"/>
  <c r="F733" i="2"/>
  <c r="G733" i="2"/>
  <c r="H733" i="2"/>
  <c r="I733" i="2"/>
  <c r="J733" i="2"/>
  <c r="K733" i="2"/>
  <c r="L733" i="2"/>
  <c r="M733" i="2"/>
  <c r="C734" i="2"/>
  <c r="D734" i="2"/>
  <c r="E734" i="2"/>
  <c r="F734" i="2"/>
  <c r="G734" i="2"/>
  <c r="H734" i="2"/>
  <c r="I734" i="2"/>
  <c r="J734" i="2"/>
  <c r="K734" i="2"/>
  <c r="L734" i="2"/>
  <c r="M734" i="2"/>
  <c r="C735" i="2"/>
  <c r="D735" i="2"/>
  <c r="E735" i="2"/>
  <c r="F735" i="2"/>
  <c r="G735" i="2"/>
  <c r="H735" i="2"/>
  <c r="I735" i="2"/>
  <c r="J735" i="2"/>
  <c r="K735" i="2"/>
  <c r="L735" i="2"/>
  <c r="M735" i="2"/>
  <c r="C736" i="2"/>
  <c r="D736" i="2"/>
  <c r="E736" i="2"/>
  <c r="F736" i="2"/>
  <c r="G736" i="2"/>
  <c r="H736" i="2"/>
  <c r="I736" i="2"/>
  <c r="J736" i="2"/>
  <c r="K736" i="2"/>
  <c r="L736" i="2"/>
  <c r="M736" i="2"/>
  <c r="C737" i="2"/>
  <c r="D737" i="2"/>
  <c r="E737" i="2"/>
  <c r="F737" i="2"/>
  <c r="G737" i="2"/>
  <c r="H737" i="2"/>
  <c r="I737" i="2"/>
  <c r="J737" i="2"/>
  <c r="K737" i="2"/>
  <c r="L737" i="2"/>
  <c r="M737" i="2"/>
  <c r="C738" i="2"/>
  <c r="D738" i="2"/>
  <c r="E738" i="2"/>
  <c r="F738" i="2"/>
  <c r="G738" i="2"/>
  <c r="H738" i="2"/>
  <c r="I738" i="2"/>
  <c r="J738" i="2"/>
  <c r="K738" i="2"/>
  <c r="L738" i="2"/>
  <c r="M738" i="2"/>
  <c r="C739" i="2"/>
  <c r="D739" i="2"/>
  <c r="E739" i="2"/>
  <c r="F739" i="2"/>
  <c r="G739" i="2"/>
  <c r="H739" i="2"/>
  <c r="I739" i="2"/>
  <c r="J739" i="2"/>
  <c r="K739" i="2"/>
  <c r="L739" i="2"/>
  <c r="M739" i="2"/>
  <c r="C740" i="2"/>
  <c r="D740" i="2"/>
  <c r="E740" i="2"/>
  <c r="F740" i="2"/>
  <c r="G740" i="2"/>
  <c r="H740" i="2"/>
  <c r="I740" i="2"/>
  <c r="J740" i="2"/>
  <c r="K740" i="2"/>
  <c r="L740" i="2"/>
  <c r="M740" i="2"/>
  <c r="C741" i="2"/>
  <c r="D741" i="2"/>
  <c r="E741" i="2"/>
  <c r="F741" i="2"/>
  <c r="G741" i="2"/>
  <c r="H741" i="2"/>
  <c r="I741" i="2"/>
  <c r="J741" i="2"/>
  <c r="K741" i="2"/>
  <c r="L741" i="2"/>
  <c r="M741" i="2"/>
  <c r="C742" i="2"/>
  <c r="D742" i="2"/>
  <c r="E742" i="2"/>
  <c r="F742" i="2"/>
  <c r="G742" i="2"/>
  <c r="H742" i="2"/>
  <c r="I742" i="2"/>
  <c r="J742" i="2"/>
  <c r="K742" i="2"/>
  <c r="L742" i="2"/>
  <c r="M742" i="2"/>
  <c r="C743" i="2"/>
  <c r="D743" i="2"/>
  <c r="E743" i="2"/>
  <c r="F743" i="2"/>
  <c r="G743" i="2"/>
  <c r="H743" i="2"/>
  <c r="I743" i="2"/>
  <c r="J743" i="2"/>
  <c r="K743" i="2"/>
  <c r="L743" i="2"/>
  <c r="M743" i="2"/>
  <c r="C744" i="2"/>
  <c r="D744" i="2"/>
  <c r="E744" i="2"/>
  <c r="F744" i="2"/>
  <c r="G744" i="2"/>
  <c r="H744" i="2"/>
  <c r="I744" i="2"/>
  <c r="J744" i="2"/>
  <c r="K744" i="2"/>
  <c r="L744" i="2"/>
  <c r="M744" i="2"/>
  <c r="C745" i="2"/>
  <c r="D745" i="2"/>
  <c r="E745" i="2"/>
  <c r="F745" i="2"/>
  <c r="G745" i="2"/>
  <c r="H745" i="2"/>
  <c r="I745" i="2"/>
  <c r="J745" i="2"/>
  <c r="K745" i="2"/>
  <c r="L745" i="2"/>
  <c r="M745" i="2"/>
  <c r="C746" i="2"/>
  <c r="D746" i="2"/>
  <c r="E746" i="2"/>
  <c r="F746" i="2"/>
  <c r="G746" i="2"/>
  <c r="H746" i="2"/>
  <c r="I746" i="2"/>
  <c r="J746" i="2"/>
  <c r="K746" i="2"/>
  <c r="L746" i="2"/>
  <c r="M746" i="2"/>
  <c r="C747" i="2"/>
  <c r="D747" i="2"/>
  <c r="E747" i="2"/>
  <c r="F747" i="2"/>
  <c r="G747" i="2"/>
  <c r="H747" i="2"/>
  <c r="I747" i="2"/>
  <c r="J747" i="2"/>
  <c r="K747" i="2"/>
  <c r="L747" i="2"/>
  <c r="M747" i="2"/>
  <c r="C748" i="2"/>
  <c r="D748" i="2"/>
  <c r="E748" i="2"/>
  <c r="F748" i="2"/>
  <c r="G748" i="2"/>
  <c r="H748" i="2"/>
  <c r="I748" i="2"/>
  <c r="J748" i="2"/>
  <c r="K748" i="2"/>
  <c r="L748" i="2"/>
  <c r="M748" i="2"/>
  <c r="C749" i="2"/>
  <c r="D749" i="2"/>
  <c r="E749" i="2"/>
  <c r="F749" i="2"/>
  <c r="G749" i="2"/>
  <c r="H749" i="2"/>
  <c r="I749" i="2"/>
  <c r="J749" i="2"/>
  <c r="K749" i="2"/>
  <c r="L749" i="2"/>
  <c r="M749" i="2"/>
  <c r="C750" i="2"/>
  <c r="D750" i="2"/>
  <c r="E750" i="2"/>
  <c r="F750" i="2"/>
  <c r="G750" i="2"/>
  <c r="H750" i="2"/>
  <c r="I750" i="2"/>
  <c r="J750" i="2"/>
  <c r="K750" i="2"/>
  <c r="L750" i="2"/>
  <c r="M750" i="2"/>
  <c r="C751" i="2"/>
  <c r="D751" i="2"/>
  <c r="E751" i="2"/>
  <c r="F751" i="2"/>
  <c r="G751" i="2"/>
  <c r="H751" i="2"/>
  <c r="I751" i="2"/>
  <c r="J751" i="2"/>
  <c r="K751" i="2"/>
  <c r="L751" i="2"/>
  <c r="M751" i="2"/>
  <c r="C752" i="2"/>
  <c r="D752" i="2"/>
  <c r="E752" i="2"/>
  <c r="F752" i="2"/>
  <c r="G752" i="2"/>
  <c r="H752" i="2"/>
  <c r="I752" i="2"/>
  <c r="J752" i="2"/>
  <c r="K752" i="2"/>
  <c r="L752" i="2"/>
  <c r="M752" i="2"/>
  <c r="C753" i="2"/>
  <c r="D753" i="2"/>
  <c r="E753" i="2"/>
  <c r="F753" i="2"/>
  <c r="G753" i="2"/>
  <c r="H753" i="2"/>
  <c r="I753" i="2"/>
  <c r="J753" i="2"/>
  <c r="K753" i="2"/>
  <c r="L753" i="2"/>
  <c r="M753" i="2"/>
  <c r="C754" i="2"/>
  <c r="D754" i="2"/>
  <c r="E754" i="2"/>
  <c r="F754" i="2"/>
  <c r="G754" i="2"/>
  <c r="H754" i="2"/>
  <c r="I754" i="2"/>
  <c r="J754" i="2"/>
  <c r="K754" i="2"/>
  <c r="L754" i="2"/>
  <c r="M754" i="2"/>
  <c r="C755" i="2"/>
  <c r="D755" i="2"/>
  <c r="E755" i="2"/>
  <c r="F755" i="2"/>
  <c r="G755" i="2"/>
  <c r="H755" i="2"/>
  <c r="I755" i="2"/>
  <c r="J755" i="2"/>
  <c r="K755" i="2"/>
  <c r="L755" i="2"/>
  <c r="M755" i="2"/>
  <c r="C756" i="2"/>
  <c r="D756" i="2"/>
  <c r="E756" i="2"/>
  <c r="F756" i="2"/>
  <c r="G756" i="2"/>
  <c r="H756" i="2"/>
  <c r="I756" i="2"/>
  <c r="J756" i="2"/>
  <c r="K756" i="2"/>
  <c r="L756" i="2"/>
  <c r="M756" i="2"/>
  <c r="C757" i="2"/>
  <c r="D757" i="2"/>
  <c r="E757" i="2"/>
  <c r="F757" i="2"/>
  <c r="G757" i="2"/>
  <c r="H757" i="2"/>
  <c r="I757" i="2"/>
  <c r="J757" i="2"/>
  <c r="K757" i="2"/>
  <c r="L757" i="2"/>
  <c r="M757" i="2"/>
  <c r="C758" i="2"/>
  <c r="D758" i="2"/>
  <c r="E758" i="2"/>
  <c r="F758" i="2"/>
  <c r="G758" i="2"/>
  <c r="H758" i="2"/>
  <c r="I758" i="2"/>
  <c r="J758" i="2"/>
  <c r="K758" i="2"/>
  <c r="L758" i="2"/>
  <c r="M758" i="2"/>
  <c r="C759" i="2"/>
  <c r="D759" i="2"/>
  <c r="E759" i="2"/>
  <c r="F759" i="2"/>
  <c r="G759" i="2"/>
  <c r="H759" i="2"/>
  <c r="I759" i="2"/>
  <c r="J759" i="2"/>
  <c r="K759" i="2"/>
  <c r="L759" i="2"/>
  <c r="M759" i="2"/>
  <c r="C760" i="2"/>
  <c r="D760" i="2"/>
  <c r="E760" i="2"/>
  <c r="F760" i="2"/>
  <c r="G760" i="2"/>
  <c r="H760" i="2"/>
  <c r="I760" i="2"/>
  <c r="J760" i="2"/>
  <c r="K760" i="2"/>
  <c r="L760" i="2"/>
  <c r="M760" i="2"/>
  <c r="D72" i="2"/>
  <c r="E72" i="2"/>
  <c r="F72" i="2"/>
  <c r="G72" i="2"/>
  <c r="H72" i="2"/>
  <c r="I72" i="2"/>
  <c r="J72" i="2"/>
  <c r="K72" i="2"/>
  <c r="L72" i="2"/>
  <c r="M72" i="2"/>
  <c r="C72" i="2"/>
  <c r="O72" i="2"/>
  <c r="P72" i="2"/>
  <c r="M7" i="2" l="1"/>
  <c r="I304" i="7" l="1"/>
  <c r="I303" i="7"/>
  <c r="I302" i="7"/>
  <c r="I301" i="7"/>
  <c r="I300" i="7"/>
  <c r="I299" i="7"/>
  <c r="I298" i="7"/>
  <c r="I297" i="7"/>
  <c r="I296" i="7"/>
  <c r="I295" i="7"/>
  <c r="I294" i="7"/>
  <c r="I293" i="7"/>
  <c r="I292" i="7"/>
  <c r="I291" i="7"/>
  <c r="I290" i="7"/>
  <c r="I245" i="7"/>
  <c r="I244" i="7"/>
  <c r="I243" i="7"/>
  <c r="I242" i="7"/>
  <c r="I241" i="7"/>
  <c r="I240" i="7"/>
  <c r="I239" i="7"/>
  <c r="I238" i="7"/>
  <c r="I237" i="7"/>
  <c r="I236" i="7"/>
  <c r="I235" i="7"/>
  <c r="I234" i="7"/>
  <c r="I233" i="7"/>
  <c r="I232" i="7"/>
  <c r="I231" i="7"/>
  <c r="I186" i="7"/>
  <c r="I185" i="7"/>
  <c r="I184" i="7"/>
  <c r="I183" i="7"/>
  <c r="I182" i="7"/>
  <c r="I181" i="7"/>
  <c r="I180" i="7"/>
  <c r="I179" i="7"/>
  <c r="I178" i="7"/>
  <c r="I177" i="7"/>
  <c r="I176" i="7"/>
  <c r="I175" i="7"/>
  <c r="I174" i="7"/>
  <c r="I173" i="7"/>
  <c r="I172" i="7"/>
  <c r="I127" i="7"/>
  <c r="I126" i="7"/>
  <c r="I125" i="7"/>
  <c r="I124" i="7"/>
  <c r="I123" i="7"/>
  <c r="I122" i="7"/>
  <c r="I121" i="7"/>
  <c r="I120" i="7"/>
  <c r="I119" i="7"/>
  <c r="I118" i="7"/>
  <c r="I117" i="7"/>
  <c r="I116" i="7"/>
  <c r="I115" i="7"/>
  <c r="I114" i="7"/>
  <c r="I113" i="7"/>
  <c r="I68" i="7"/>
  <c r="I67" i="7"/>
  <c r="I66" i="7"/>
  <c r="I65" i="7"/>
  <c r="I64" i="7"/>
  <c r="I63" i="7"/>
  <c r="I62" i="7"/>
  <c r="I61" i="7"/>
  <c r="I60" i="7"/>
  <c r="I59" i="7"/>
  <c r="I58" i="7"/>
  <c r="I57" i="7"/>
  <c r="I56" i="7"/>
  <c r="I55" i="7"/>
  <c r="I54" i="7"/>
  <c r="I274" i="7"/>
  <c r="J273" i="7"/>
  <c r="I215" i="7"/>
  <c r="J214" i="7"/>
  <c r="I156" i="7"/>
  <c r="J155" i="7"/>
  <c r="I97" i="7"/>
  <c r="J96" i="7"/>
  <c r="I38" i="7"/>
  <c r="J37" i="7"/>
  <c r="M4" i="2" l="1"/>
  <c r="E2" i="26" l="1"/>
  <c r="E283" i="7" l="1"/>
  <c r="I283" i="7" s="1"/>
  <c r="E282" i="7"/>
  <c r="I282" i="7" s="1"/>
  <c r="E281" i="7"/>
  <c r="I281" i="7" s="1"/>
  <c r="E280" i="7"/>
  <c r="I280" i="7" s="1"/>
  <c r="E279" i="7"/>
  <c r="I279" i="7" s="1"/>
  <c r="E276" i="7"/>
  <c r="I276" i="7" s="1"/>
  <c r="E275" i="7"/>
  <c r="I275" i="7" s="1"/>
  <c r="E274" i="7"/>
  <c r="E224" i="7"/>
  <c r="I224" i="7" s="1"/>
  <c r="E223" i="7"/>
  <c r="I223" i="7" s="1"/>
  <c r="E222" i="7"/>
  <c r="I222" i="7" s="1"/>
  <c r="E221" i="7"/>
  <c r="I221" i="7" s="1"/>
  <c r="E220" i="7"/>
  <c r="I220" i="7" s="1"/>
  <c r="E217" i="7"/>
  <c r="I217" i="7" s="1"/>
  <c r="E216" i="7"/>
  <c r="I216" i="7" s="1"/>
  <c r="E215" i="7"/>
  <c r="E165" i="7"/>
  <c r="I165" i="7" s="1"/>
  <c r="E164" i="7"/>
  <c r="I164" i="7" s="1"/>
  <c r="E163" i="7"/>
  <c r="I163" i="7" s="1"/>
  <c r="E162" i="7"/>
  <c r="I162" i="7" s="1"/>
  <c r="E161" i="7"/>
  <c r="I161" i="7" s="1"/>
  <c r="E158" i="7"/>
  <c r="I158" i="7" s="1"/>
  <c r="E157" i="7"/>
  <c r="I157" i="7" s="1"/>
  <c r="E156" i="7"/>
  <c r="E106" i="7"/>
  <c r="I106" i="7" s="1"/>
  <c r="E105" i="7"/>
  <c r="I105" i="7" s="1"/>
  <c r="E104" i="7"/>
  <c r="I104" i="7" s="1"/>
  <c r="E103" i="7"/>
  <c r="I103" i="7" s="1"/>
  <c r="E102" i="7"/>
  <c r="I102" i="7" s="1"/>
  <c r="E99" i="7"/>
  <c r="I99" i="7" s="1"/>
  <c r="E98" i="7"/>
  <c r="I98" i="7" s="1"/>
  <c r="E97" i="7"/>
  <c r="E39" i="7"/>
  <c r="I39" i="7" s="1"/>
  <c r="E40" i="7"/>
  <c r="I40" i="7" s="1"/>
  <c r="E43" i="7"/>
  <c r="I43" i="7" s="1"/>
  <c r="E44" i="7"/>
  <c r="I44" i="7" s="1"/>
  <c r="E45" i="7"/>
  <c r="I45" i="7" s="1"/>
  <c r="E46" i="7"/>
  <c r="I46" i="7" s="1"/>
  <c r="E47" i="7"/>
  <c r="I47" i="7" s="1"/>
  <c r="E38" i="7"/>
  <c r="X11" i="2"/>
  <c r="W10" i="2" l="1"/>
  <c r="V24" i="2"/>
  <c r="X22" i="2"/>
  <c r="W19" i="2"/>
  <c r="V16" i="2"/>
  <c r="X14" i="2"/>
  <c r="W11" i="2"/>
  <c r="X10" i="2"/>
  <c r="W22" i="2"/>
  <c r="V19" i="2"/>
  <c r="X17" i="2"/>
  <c r="W14" i="2"/>
  <c r="V11" i="2"/>
  <c r="V22" i="2"/>
  <c r="X20" i="2"/>
  <c r="W17" i="2"/>
  <c r="V14" i="2"/>
  <c r="X12" i="2"/>
  <c r="X23" i="2"/>
  <c r="W20" i="2"/>
  <c r="V17" i="2"/>
  <c r="X15" i="2"/>
  <c r="W12" i="2"/>
  <c r="W23" i="2"/>
  <c r="V20" i="2"/>
  <c r="X18" i="2"/>
  <c r="W15" i="2"/>
  <c r="V12" i="2"/>
  <c r="V23" i="2"/>
  <c r="W18" i="2"/>
  <c r="V15" i="2"/>
  <c r="X24" i="2"/>
  <c r="W21" i="2"/>
  <c r="V18" i="2"/>
  <c r="X16" i="2"/>
  <c r="W13" i="2"/>
  <c r="X21" i="2"/>
  <c r="X13" i="2"/>
  <c r="V10" i="2"/>
  <c r="W24" i="2"/>
  <c r="V21" i="2"/>
  <c r="X19" i="2"/>
  <c r="W16" i="2"/>
  <c r="V13" i="2"/>
  <c r="A6" i="14" l="1"/>
  <c r="Z12" i="1" l="1"/>
  <c r="E160" i="7" l="1"/>
  <c r="I160" i="7" s="1"/>
  <c r="E101" i="7"/>
  <c r="I101" i="7" s="1"/>
  <c r="E42" i="7"/>
  <c r="I42" i="7" s="1"/>
  <c r="E278" i="7"/>
  <c r="I278" i="7" s="1"/>
  <c r="E219" i="7"/>
  <c r="I219" i="7" s="1"/>
  <c r="H49" i="26"/>
  <c r="G49" i="26"/>
  <c r="F49" i="26"/>
  <c r="E49" i="26"/>
  <c r="D49" i="26"/>
  <c r="H48" i="26"/>
  <c r="G48" i="26"/>
  <c r="F48" i="26"/>
  <c r="E48" i="26"/>
  <c r="D48" i="26"/>
  <c r="D25" i="26"/>
  <c r="H26" i="26"/>
  <c r="G26" i="26"/>
  <c r="F26" i="26"/>
  <c r="E26" i="26"/>
  <c r="D26" i="26"/>
  <c r="I46" i="26"/>
  <c r="I45" i="26"/>
  <c r="M45" i="26" s="1"/>
  <c r="I44" i="26"/>
  <c r="P44" i="26" s="1"/>
  <c r="I43" i="26"/>
  <c r="I42" i="26"/>
  <c r="P42" i="26" s="1"/>
  <c r="I41" i="26"/>
  <c r="M41" i="26" s="1"/>
  <c r="I40" i="26"/>
  <c r="P40" i="26" s="1"/>
  <c r="I39" i="26"/>
  <c r="M39" i="26" s="1"/>
  <c r="I38" i="26"/>
  <c r="P38" i="26" s="1"/>
  <c r="I37" i="26"/>
  <c r="M37" i="26" s="1"/>
  <c r="I36" i="26"/>
  <c r="P36" i="26" s="1"/>
  <c r="I35" i="26"/>
  <c r="M35" i="26" s="1"/>
  <c r="I34" i="26"/>
  <c r="P34" i="26" s="1"/>
  <c r="I33" i="26"/>
  <c r="M33" i="26" s="1"/>
  <c r="I32" i="26"/>
  <c r="P32" i="26" s="1"/>
  <c r="I10" i="26"/>
  <c r="I11" i="26"/>
  <c r="O11" i="26" s="1"/>
  <c r="I12" i="26"/>
  <c r="I13" i="26"/>
  <c r="O13" i="26" s="1"/>
  <c r="I14" i="26"/>
  <c r="I15" i="26"/>
  <c r="O15" i="26" s="1"/>
  <c r="I16" i="26"/>
  <c r="I17" i="26"/>
  <c r="O17" i="26" s="1"/>
  <c r="I18" i="26"/>
  <c r="I19" i="26"/>
  <c r="O19" i="26" s="1"/>
  <c r="I20" i="26"/>
  <c r="M20" i="26" s="1"/>
  <c r="I21" i="26"/>
  <c r="O21" i="26" s="1"/>
  <c r="I22" i="26"/>
  <c r="I23" i="26"/>
  <c r="O23" i="26" s="1"/>
  <c r="C2" i="26"/>
  <c r="A49" i="26"/>
  <c r="A48" i="26"/>
  <c r="A47" i="26"/>
  <c r="A31" i="26"/>
  <c r="A30" i="26"/>
  <c r="A29" i="26"/>
  <c r="A28" i="26"/>
  <c r="A26" i="26"/>
  <c r="A25" i="26"/>
  <c r="A24" i="26"/>
  <c r="A8" i="26"/>
  <c r="A7" i="26"/>
  <c r="A6" i="26"/>
  <c r="C5" i="26"/>
  <c r="A5" i="26"/>
  <c r="A4" i="26"/>
  <c r="A3" i="26"/>
  <c r="B6" i="14"/>
  <c r="B231" i="7"/>
  <c r="B232" i="7" s="1"/>
  <c r="B233" i="7" s="1"/>
  <c r="B234" i="7" s="1"/>
  <c r="B235" i="7" s="1"/>
  <c r="B236" i="7" s="1"/>
  <c r="B237" i="7" s="1"/>
  <c r="B238" i="7" s="1"/>
  <c r="B239" i="7" s="1"/>
  <c r="B240" i="7" s="1"/>
  <c r="B241" i="7" s="1"/>
  <c r="B242" i="7" s="1"/>
  <c r="B243" i="7" s="1"/>
  <c r="B244" i="7" s="1"/>
  <c r="B245" i="7" s="1"/>
  <c r="B290" i="7"/>
  <c r="B291" i="7" s="1"/>
  <c r="B292" i="7" s="1"/>
  <c r="B293" i="7" s="1"/>
  <c r="B294" i="7" s="1"/>
  <c r="B295" i="7" s="1"/>
  <c r="B296" i="7" s="1"/>
  <c r="B297" i="7" s="1"/>
  <c r="B298" i="7" s="1"/>
  <c r="B299" i="7" s="1"/>
  <c r="B300" i="7" s="1"/>
  <c r="B301" i="7" s="1"/>
  <c r="B302" i="7" s="1"/>
  <c r="B303" i="7" s="1"/>
  <c r="B304" i="7" s="1"/>
  <c r="B272" i="7"/>
  <c r="B273" i="7" s="1"/>
  <c r="B274" i="7" s="1"/>
  <c r="B275" i="7" s="1"/>
  <c r="B276" i="7" s="1"/>
  <c r="B277" i="7" s="1"/>
  <c r="B278" i="7" s="1"/>
  <c r="B279" i="7" s="1"/>
  <c r="B280" i="7" s="1"/>
  <c r="B281" i="7" s="1"/>
  <c r="B282" i="7" s="1"/>
  <c r="B283" i="7" s="1"/>
  <c r="B284" i="7" s="1"/>
  <c r="B285" i="7" s="1"/>
  <c r="B213" i="7"/>
  <c r="B214" i="7" s="1"/>
  <c r="B215" i="7" s="1"/>
  <c r="B216" i="7" s="1"/>
  <c r="B217" i="7" s="1"/>
  <c r="B218" i="7" s="1"/>
  <c r="B219" i="7" s="1"/>
  <c r="B220" i="7" s="1"/>
  <c r="B221" i="7" s="1"/>
  <c r="B222" i="7" s="1"/>
  <c r="B223" i="7" s="1"/>
  <c r="B224" i="7" s="1"/>
  <c r="B225" i="7" s="1"/>
  <c r="B226" i="7" s="1"/>
  <c r="B172" i="7"/>
  <c r="B173" i="7" s="1"/>
  <c r="B174" i="7" s="1"/>
  <c r="B175" i="7" s="1"/>
  <c r="B176" i="7" s="1"/>
  <c r="B177" i="7" s="1"/>
  <c r="B178" i="7" s="1"/>
  <c r="B179" i="7" s="1"/>
  <c r="B180" i="7" s="1"/>
  <c r="B181" i="7" s="1"/>
  <c r="B182" i="7" s="1"/>
  <c r="B183" i="7" s="1"/>
  <c r="B184" i="7" s="1"/>
  <c r="B185" i="7" s="1"/>
  <c r="B186" i="7" s="1"/>
  <c r="B154" i="7"/>
  <c r="B155" i="7" s="1"/>
  <c r="B156" i="7" s="1"/>
  <c r="B157" i="7" s="1"/>
  <c r="B158" i="7" s="1"/>
  <c r="B159" i="7" s="1"/>
  <c r="B160" i="7" s="1"/>
  <c r="B161" i="7" s="1"/>
  <c r="B162" i="7" s="1"/>
  <c r="B163" i="7" s="1"/>
  <c r="B164" i="7" s="1"/>
  <c r="B165" i="7" s="1"/>
  <c r="B166" i="7" s="1"/>
  <c r="B167" i="7" s="1"/>
  <c r="B113" i="7"/>
  <c r="B114" i="7" s="1"/>
  <c r="B115" i="7" s="1"/>
  <c r="B116" i="7" s="1"/>
  <c r="B117" i="7" s="1"/>
  <c r="B118" i="7" s="1"/>
  <c r="B119" i="7" s="1"/>
  <c r="B120" i="7" s="1"/>
  <c r="B121" i="7" s="1"/>
  <c r="B122" i="7" s="1"/>
  <c r="B123" i="7" s="1"/>
  <c r="B124" i="7" s="1"/>
  <c r="B125" i="7" s="1"/>
  <c r="B126" i="7" s="1"/>
  <c r="B127" i="7" s="1"/>
  <c r="B95" i="7"/>
  <c r="B96" i="7" s="1"/>
  <c r="B97" i="7" s="1"/>
  <c r="B98" i="7" s="1"/>
  <c r="B99" i="7" s="1"/>
  <c r="B100" i="7" s="1"/>
  <c r="B101" i="7" s="1"/>
  <c r="B102" i="7" s="1"/>
  <c r="B103" i="7" s="1"/>
  <c r="B104" i="7" s="1"/>
  <c r="B105" i="7" s="1"/>
  <c r="B106" i="7" s="1"/>
  <c r="B107" i="7" s="1"/>
  <c r="B108" i="7" s="1"/>
  <c r="B54" i="7"/>
  <c r="B55" i="7" s="1"/>
  <c r="B56" i="7" s="1"/>
  <c r="B57" i="7" s="1"/>
  <c r="B58" i="7" s="1"/>
  <c r="B59" i="7" s="1"/>
  <c r="B60" i="7" s="1"/>
  <c r="B61" i="7" s="1"/>
  <c r="B62" i="7" s="1"/>
  <c r="B63" i="7" s="1"/>
  <c r="B64" i="7" s="1"/>
  <c r="B65" i="7" s="1"/>
  <c r="B66" i="7" s="1"/>
  <c r="B67" i="7" s="1"/>
  <c r="B68" i="7" s="1"/>
  <c r="B36" i="7"/>
  <c r="B37" i="7" s="1"/>
  <c r="B38" i="7" s="1"/>
  <c r="B39" i="7" s="1"/>
  <c r="B40" i="7" s="1"/>
  <c r="B41" i="7" s="1"/>
  <c r="B42" i="7" s="1"/>
  <c r="B43" i="7" s="1"/>
  <c r="B44" i="7" s="1"/>
  <c r="B45" i="7" s="1"/>
  <c r="B46" i="7" s="1"/>
  <c r="B47" i="7" s="1"/>
  <c r="B48" i="7" s="1"/>
  <c r="B49" i="7" s="1"/>
  <c r="L20" i="26" l="1"/>
  <c r="L44" i="26"/>
  <c r="N41" i="26"/>
  <c r="L16" i="26"/>
  <c r="O16" i="26"/>
  <c r="N21" i="26"/>
  <c r="L18" i="26"/>
  <c r="O41" i="26"/>
  <c r="N20" i="26"/>
  <c r="L40" i="26"/>
  <c r="L14" i="26"/>
  <c r="M32" i="26"/>
  <c r="O10" i="26"/>
  <c r="O37" i="26"/>
  <c r="L12" i="26"/>
  <c r="N19" i="26"/>
  <c r="P20" i="26"/>
  <c r="N39" i="26"/>
  <c r="O46" i="26"/>
  <c r="O12" i="26"/>
  <c r="O18" i="26"/>
  <c r="L22" i="26"/>
  <c r="M36" i="26"/>
  <c r="L42" i="26"/>
  <c r="L10" i="26"/>
  <c r="O14" i="26"/>
  <c r="M42" i="26"/>
  <c r="O20" i="26"/>
  <c r="P21" i="26"/>
  <c r="M22" i="26"/>
  <c r="N33" i="26"/>
  <c r="M34" i="26"/>
  <c r="O39" i="26"/>
  <c r="M40" i="26"/>
  <c r="N22" i="26"/>
  <c r="N23" i="26"/>
  <c r="O33" i="26"/>
  <c r="N45" i="26"/>
  <c r="L46" i="26"/>
  <c r="O22" i="26"/>
  <c r="P23" i="26"/>
  <c r="N37" i="26"/>
  <c r="M38" i="26"/>
  <c r="O45" i="26"/>
  <c r="M46" i="26"/>
  <c r="P22" i="26"/>
  <c r="M44" i="26"/>
  <c r="M10" i="26"/>
  <c r="P10" i="26" s="1"/>
  <c r="N11" i="26"/>
  <c r="M12" i="26"/>
  <c r="N13" i="26"/>
  <c r="M14" i="26"/>
  <c r="N15" i="26"/>
  <c r="M16" i="26"/>
  <c r="N17" i="26"/>
  <c r="M18" i="26"/>
  <c r="N35" i="26"/>
  <c r="N10" i="26"/>
  <c r="P11" i="26"/>
  <c r="N12" i="26"/>
  <c r="P13" i="26"/>
  <c r="N14" i="26"/>
  <c r="P15" i="26"/>
  <c r="N16" i="26"/>
  <c r="P17" i="26"/>
  <c r="N18" i="26"/>
  <c r="P19" i="26"/>
  <c r="O35" i="26"/>
  <c r="L11" i="26"/>
  <c r="P12" i="26"/>
  <c r="L13" i="26"/>
  <c r="P14" i="26"/>
  <c r="L15" i="26"/>
  <c r="P16" i="26"/>
  <c r="L17" i="26"/>
  <c r="P18" i="26"/>
  <c r="L19" i="26"/>
  <c r="L21" i="26"/>
  <c r="L23" i="26"/>
  <c r="M11" i="26"/>
  <c r="M13" i="26"/>
  <c r="M15" i="26"/>
  <c r="M17" i="26"/>
  <c r="M19" i="26"/>
  <c r="M21" i="26"/>
  <c r="M23" i="26"/>
  <c r="L32" i="26"/>
  <c r="P33" i="26"/>
  <c r="L34" i="26"/>
  <c r="P35" i="26"/>
  <c r="L36" i="26"/>
  <c r="P37" i="26"/>
  <c r="L38" i="26"/>
  <c r="P39" i="26"/>
  <c r="P41" i="26"/>
  <c r="P45" i="26"/>
  <c r="N32" i="26"/>
  <c r="N34" i="26"/>
  <c r="N36" i="26"/>
  <c r="N38" i="26"/>
  <c r="N40" i="26"/>
  <c r="N42" i="26"/>
  <c r="N44" i="26"/>
  <c r="N46" i="26"/>
  <c r="O32" i="26"/>
  <c r="O34" i="26"/>
  <c r="O36" i="26"/>
  <c r="O38" i="26"/>
  <c r="O40" i="26"/>
  <c r="O42" i="26"/>
  <c r="O44" i="26"/>
  <c r="L33" i="26"/>
  <c r="L35" i="26"/>
  <c r="L37" i="26"/>
  <c r="L39" i="26"/>
  <c r="L41" i="26"/>
  <c r="L45" i="26"/>
  <c r="P46" i="26" l="1"/>
  <c r="O17" i="14" l="1"/>
  <c r="R17" i="14"/>
  <c r="O73" i="2" l="1"/>
  <c r="O75" i="2"/>
  <c r="O76" i="2"/>
  <c r="P76" i="2"/>
  <c r="Q76" i="2"/>
  <c r="R76" i="2"/>
  <c r="S76" i="2"/>
  <c r="T76" i="2"/>
  <c r="L24" i="2" l="1"/>
  <c r="L23" i="2"/>
  <c r="L22" i="2"/>
  <c r="L21" i="2"/>
  <c r="L20" i="2"/>
  <c r="L19" i="2"/>
  <c r="L18" i="2"/>
  <c r="L17" i="2"/>
  <c r="L16" i="2"/>
  <c r="L15" i="2"/>
  <c r="L14" i="2"/>
  <c r="L13" i="2"/>
  <c r="L12" i="2"/>
  <c r="L11" i="2"/>
  <c r="L10" i="2"/>
  <c r="M5" i="2" l="1"/>
  <c r="M6" i="2" s="1"/>
  <c r="Z17" i="2"/>
  <c r="Y17" i="2"/>
  <c r="Y18" i="2"/>
  <c r="Z18" i="2"/>
  <c r="Y20" i="2"/>
  <c r="Z20" i="2"/>
  <c r="Z10" i="2"/>
  <c r="Y10" i="2"/>
  <c r="Y21" i="2"/>
  <c r="Z21" i="2"/>
  <c r="Y12" i="2"/>
  <c r="Z12" i="2"/>
  <c r="Y22" i="2"/>
  <c r="Z22" i="2"/>
  <c r="Z11" i="2"/>
  <c r="Y11" i="2"/>
  <c r="Y14" i="2"/>
  <c r="Z14" i="2"/>
  <c r="Y15" i="2"/>
  <c r="Z15" i="2"/>
  <c r="Y23" i="2"/>
  <c r="Z23" i="2"/>
  <c r="Y19" i="2"/>
  <c r="Z19" i="2"/>
  <c r="Y13" i="2"/>
  <c r="Z13" i="2"/>
  <c r="Y16" i="2"/>
  <c r="Z16" i="2"/>
  <c r="Y24" i="2"/>
  <c r="Z24" i="2"/>
  <c r="AE15" i="2"/>
  <c r="G22" i="7" s="1"/>
  <c r="AF15" i="2"/>
  <c r="G81" i="7" s="1"/>
  <c r="AG15" i="2"/>
  <c r="G140" i="7" s="1"/>
  <c r="AH15" i="2"/>
  <c r="G199" i="7" s="1"/>
  <c r="AI15" i="2"/>
  <c r="G258" i="7" s="1"/>
  <c r="AE16" i="2"/>
  <c r="G23" i="7" s="1"/>
  <c r="AF16" i="2"/>
  <c r="G82" i="7" s="1"/>
  <c r="AG16" i="2"/>
  <c r="G141" i="7" s="1"/>
  <c r="AH16" i="2"/>
  <c r="G200" i="7" s="1"/>
  <c r="AI16" i="2"/>
  <c r="G259" i="7" s="1"/>
  <c r="AE17" i="2"/>
  <c r="G24" i="7" s="1"/>
  <c r="AF17" i="2"/>
  <c r="G83" i="7" s="1"/>
  <c r="AG17" i="2"/>
  <c r="G142" i="7" s="1"/>
  <c r="AH17" i="2"/>
  <c r="G201" i="7" s="1"/>
  <c r="AI17" i="2"/>
  <c r="G260" i="7" s="1"/>
  <c r="AE18" i="2"/>
  <c r="G25" i="7" s="1"/>
  <c r="AF18" i="2"/>
  <c r="G84" i="7" s="1"/>
  <c r="AG18" i="2"/>
  <c r="G143" i="7" s="1"/>
  <c r="AH18" i="2"/>
  <c r="G202" i="7" s="1"/>
  <c r="AI18" i="2"/>
  <c r="G261" i="7" s="1"/>
  <c r="AE19" i="2"/>
  <c r="G26" i="7" s="1"/>
  <c r="AF19" i="2"/>
  <c r="G85" i="7" s="1"/>
  <c r="AG19" i="2"/>
  <c r="G144" i="7" s="1"/>
  <c r="AH19" i="2"/>
  <c r="G203" i="7" s="1"/>
  <c r="AI19" i="2"/>
  <c r="G262" i="7" s="1"/>
  <c r="AE20" i="2"/>
  <c r="G27" i="7" s="1"/>
  <c r="AF20" i="2"/>
  <c r="G86" i="7" s="1"/>
  <c r="AG20" i="2"/>
  <c r="G145" i="7" s="1"/>
  <c r="AH20" i="2"/>
  <c r="G204" i="7" s="1"/>
  <c r="AI20" i="2"/>
  <c r="G263" i="7" s="1"/>
  <c r="AE21" i="2"/>
  <c r="G28" i="7" s="1"/>
  <c r="AF21" i="2"/>
  <c r="G87" i="7" s="1"/>
  <c r="AG21" i="2"/>
  <c r="G146" i="7" s="1"/>
  <c r="AH21" i="2"/>
  <c r="G205" i="7" s="1"/>
  <c r="AI21" i="2"/>
  <c r="G264" i="7" s="1"/>
  <c r="AE22" i="2"/>
  <c r="G29" i="7" s="1"/>
  <c r="AF22" i="2"/>
  <c r="G88" i="7" s="1"/>
  <c r="AG22" i="2"/>
  <c r="G147" i="7" s="1"/>
  <c r="AH22" i="2"/>
  <c r="G206" i="7" s="1"/>
  <c r="AI22" i="2"/>
  <c r="G265" i="7" s="1"/>
  <c r="AE23" i="2"/>
  <c r="G30" i="7" s="1"/>
  <c r="AF23" i="2"/>
  <c r="G89" i="7" s="1"/>
  <c r="AG23" i="2"/>
  <c r="G148" i="7" s="1"/>
  <c r="AH23" i="2"/>
  <c r="G207" i="7" s="1"/>
  <c r="AI23" i="2"/>
  <c r="G266" i="7" s="1"/>
  <c r="AE24" i="2"/>
  <c r="G31" i="7" s="1"/>
  <c r="AF24" i="2"/>
  <c r="G90" i="7" s="1"/>
  <c r="AG24" i="2"/>
  <c r="G149" i="7" s="1"/>
  <c r="AH24" i="2"/>
  <c r="G208" i="7" s="1"/>
  <c r="AI24" i="2"/>
  <c r="G267" i="7" s="1"/>
  <c r="AJ15" i="2" l="1"/>
  <c r="AJ16" i="2"/>
  <c r="AJ17" i="2"/>
  <c r="AJ18" i="2"/>
  <c r="AJ19" i="2"/>
  <c r="AJ20" i="2"/>
  <c r="AJ21" i="2"/>
  <c r="AJ22" i="2"/>
  <c r="AJ23" i="2"/>
  <c r="AJ24" i="2"/>
  <c r="I10" i="7"/>
  <c r="I9" i="7"/>
  <c r="I6" i="7"/>
  <c r="O76" i="14" l="1"/>
  <c r="R76" i="14"/>
  <c r="C172" i="9" l="1"/>
  <c r="C173" i="9"/>
  <c r="C174" i="9"/>
  <c r="C175" i="9"/>
  <c r="C176" i="9"/>
  <c r="C177" i="9"/>
  <c r="C178" i="9"/>
  <c r="C179" i="9"/>
  <c r="C180" i="9"/>
  <c r="C181" i="9"/>
  <c r="C182" i="9"/>
  <c r="C183" i="9"/>
  <c r="C184" i="9"/>
  <c r="C185" i="9"/>
  <c r="C186" i="9"/>
  <c r="A54" i="9"/>
  <c r="B54" i="9" s="1"/>
  <c r="C36" i="9"/>
  <c r="C37" i="9"/>
  <c r="C38" i="9"/>
  <c r="C39" i="9"/>
  <c r="C40" i="9"/>
  <c r="C41" i="9"/>
  <c r="C42" i="9"/>
  <c r="C43" i="9"/>
  <c r="C44" i="9"/>
  <c r="C45" i="9"/>
  <c r="C46" i="9"/>
  <c r="C47" i="9"/>
  <c r="C48" i="9"/>
  <c r="C49" i="9"/>
  <c r="A310" i="13" l="1"/>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I189" i="13"/>
  <c r="H189" i="13"/>
  <c r="G189" i="13"/>
  <c r="C189" i="13"/>
  <c r="I188" i="13"/>
  <c r="H188" i="13"/>
  <c r="G188" i="13"/>
  <c r="C188" i="13"/>
  <c r="I187" i="13"/>
  <c r="H187" i="13"/>
  <c r="G187" i="13"/>
  <c r="C187" i="13"/>
  <c r="I186" i="13"/>
  <c r="H186" i="13"/>
  <c r="G186" i="13"/>
  <c r="C186" i="13"/>
  <c r="I185" i="13"/>
  <c r="H185" i="13"/>
  <c r="G185" i="13"/>
  <c r="C185" i="13"/>
  <c r="A184" i="13"/>
  <c r="A183" i="13"/>
  <c r="A182" i="13"/>
  <c r="J180" i="13"/>
  <c r="I180" i="13"/>
  <c r="H180" i="13"/>
  <c r="G180" i="13"/>
  <c r="J179" i="13"/>
  <c r="I179" i="13"/>
  <c r="H179" i="13"/>
  <c r="G179" i="13"/>
  <c r="J178" i="13"/>
  <c r="I178" i="13"/>
  <c r="H178" i="13"/>
  <c r="G178" i="13"/>
  <c r="J177" i="13"/>
  <c r="I177" i="13"/>
  <c r="H177" i="13"/>
  <c r="G177" i="13"/>
  <c r="J176" i="13"/>
  <c r="I176" i="13"/>
  <c r="H176" i="13"/>
  <c r="G176" i="13"/>
  <c r="J175" i="13"/>
  <c r="I175" i="13"/>
  <c r="H175" i="13"/>
  <c r="G175" i="13"/>
  <c r="J174" i="13"/>
  <c r="I174" i="13"/>
  <c r="H174" i="13"/>
  <c r="G174" i="13"/>
  <c r="J173" i="13"/>
  <c r="I173" i="13"/>
  <c r="H173" i="13"/>
  <c r="G173" i="13"/>
  <c r="J172" i="13"/>
  <c r="I172" i="13"/>
  <c r="H172" i="13"/>
  <c r="G172" i="13"/>
  <c r="J171" i="13"/>
  <c r="I171" i="13"/>
  <c r="H171" i="13"/>
  <c r="G171" i="13"/>
  <c r="C170" i="13"/>
  <c r="A169" i="13"/>
  <c r="A168" i="13"/>
  <c r="I167" i="13"/>
  <c r="H167" i="13"/>
  <c r="G167" i="13"/>
  <c r="F167" i="13"/>
  <c r="A167" i="13"/>
  <c r="J165" i="13"/>
  <c r="I165" i="13"/>
  <c r="H165" i="13"/>
  <c r="G165" i="13"/>
  <c r="J164" i="13"/>
  <c r="I164" i="13"/>
  <c r="H164" i="13"/>
  <c r="G164" i="13"/>
  <c r="J163" i="13"/>
  <c r="I163" i="13"/>
  <c r="H163" i="13"/>
  <c r="G163" i="13"/>
  <c r="J162" i="13"/>
  <c r="I162" i="13"/>
  <c r="H162" i="13"/>
  <c r="G162" i="13"/>
  <c r="J161" i="13"/>
  <c r="I161" i="13"/>
  <c r="H161" i="13"/>
  <c r="G161" i="13"/>
  <c r="A160" i="13"/>
  <c r="A159" i="13"/>
  <c r="A157" i="13"/>
  <c r="A156" i="13"/>
  <c r="A155" i="13"/>
  <c r="I153" i="13"/>
  <c r="H153" i="13"/>
  <c r="G153" i="13"/>
  <c r="C153" i="13"/>
  <c r="I152" i="13"/>
  <c r="H152" i="13"/>
  <c r="G152" i="13"/>
  <c r="C152" i="13"/>
  <c r="I151" i="13"/>
  <c r="H151" i="13"/>
  <c r="G151" i="13"/>
  <c r="C151" i="13"/>
  <c r="I150" i="13"/>
  <c r="H150" i="13"/>
  <c r="G150" i="13"/>
  <c r="C150" i="13"/>
  <c r="I149" i="13"/>
  <c r="H149" i="13"/>
  <c r="G149" i="13"/>
  <c r="C149" i="13"/>
  <c r="A148" i="13"/>
  <c r="A147" i="13"/>
  <c r="A146" i="13"/>
  <c r="J144" i="13"/>
  <c r="I144" i="13"/>
  <c r="H144" i="13"/>
  <c r="G144" i="13"/>
  <c r="J143" i="13"/>
  <c r="I143" i="13"/>
  <c r="H143" i="13"/>
  <c r="G143" i="13"/>
  <c r="J142" i="13"/>
  <c r="I142" i="13"/>
  <c r="H142" i="13"/>
  <c r="G142" i="13"/>
  <c r="J141" i="13"/>
  <c r="I141" i="13"/>
  <c r="H141" i="13"/>
  <c r="G141" i="13"/>
  <c r="J140" i="13"/>
  <c r="I140" i="13"/>
  <c r="H140" i="13"/>
  <c r="G140" i="13"/>
  <c r="J139" i="13"/>
  <c r="I139" i="13"/>
  <c r="H139" i="13"/>
  <c r="G139" i="13"/>
  <c r="J138" i="13"/>
  <c r="I138" i="13"/>
  <c r="H138" i="13"/>
  <c r="G138" i="13"/>
  <c r="J137" i="13"/>
  <c r="I137" i="13"/>
  <c r="H137" i="13"/>
  <c r="G137" i="13"/>
  <c r="J136" i="13"/>
  <c r="I136" i="13"/>
  <c r="H136" i="13"/>
  <c r="G136" i="13"/>
  <c r="J135" i="13"/>
  <c r="I135" i="13"/>
  <c r="H135" i="13"/>
  <c r="G135" i="13"/>
  <c r="C134" i="13"/>
  <c r="A133" i="13"/>
  <c r="A132" i="13"/>
  <c r="I131" i="13"/>
  <c r="H131" i="13"/>
  <c r="G131" i="13"/>
  <c r="F131" i="13"/>
  <c r="A131" i="13"/>
  <c r="J129" i="13"/>
  <c r="I129" i="13"/>
  <c r="H129" i="13"/>
  <c r="G129" i="13"/>
  <c r="J128" i="13"/>
  <c r="I128" i="13"/>
  <c r="H128" i="13"/>
  <c r="G128" i="13"/>
  <c r="J127" i="13"/>
  <c r="I127" i="13"/>
  <c r="H127" i="13"/>
  <c r="G127" i="13"/>
  <c r="J126" i="13"/>
  <c r="I126" i="13"/>
  <c r="H126" i="13"/>
  <c r="G126" i="13"/>
  <c r="J125" i="13"/>
  <c r="I125" i="13"/>
  <c r="H125" i="13"/>
  <c r="G125" i="13"/>
  <c r="A124" i="13"/>
  <c r="A123" i="13"/>
  <c r="A121" i="13"/>
  <c r="A120" i="13"/>
  <c r="A119" i="13"/>
  <c r="I117" i="13"/>
  <c r="H117" i="13"/>
  <c r="G117" i="13"/>
  <c r="C117" i="13"/>
  <c r="I116" i="13"/>
  <c r="H116" i="13"/>
  <c r="G116" i="13"/>
  <c r="C116" i="13"/>
  <c r="I115" i="13"/>
  <c r="H115" i="13"/>
  <c r="G115" i="13"/>
  <c r="C115" i="13"/>
  <c r="I114" i="13"/>
  <c r="H114" i="13"/>
  <c r="G114" i="13"/>
  <c r="C114" i="13"/>
  <c r="I113" i="13"/>
  <c r="H113" i="13"/>
  <c r="G113" i="13"/>
  <c r="C113" i="13"/>
  <c r="A112" i="13"/>
  <c r="A111" i="13"/>
  <c r="A110" i="13"/>
  <c r="J108" i="13"/>
  <c r="I108" i="13"/>
  <c r="H108" i="13"/>
  <c r="G108" i="13"/>
  <c r="J107" i="13"/>
  <c r="I107" i="13"/>
  <c r="H107" i="13"/>
  <c r="G107" i="13"/>
  <c r="J106" i="13"/>
  <c r="I106" i="13"/>
  <c r="H106" i="13"/>
  <c r="G106" i="13"/>
  <c r="J105" i="13"/>
  <c r="I105" i="13"/>
  <c r="H105" i="13"/>
  <c r="G105" i="13"/>
  <c r="J104" i="13"/>
  <c r="I104" i="13"/>
  <c r="H104" i="13"/>
  <c r="G104" i="13"/>
  <c r="J103" i="13"/>
  <c r="I103" i="13"/>
  <c r="H103" i="13"/>
  <c r="G103" i="13"/>
  <c r="J102" i="13"/>
  <c r="I102" i="13"/>
  <c r="H102" i="13"/>
  <c r="G102" i="13"/>
  <c r="J101" i="13"/>
  <c r="I101" i="13"/>
  <c r="H101" i="13"/>
  <c r="G101" i="13"/>
  <c r="J100" i="13"/>
  <c r="I100" i="13"/>
  <c r="H100" i="13"/>
  <c r="G100" i="13"/>
  <c r="J99" i="13"/>
  <c r="I99" i="13"/>
  <c r="H99" i="13"/>
  <c r="G99" i="13"/>
  <c r="C98" i="13"/>
  <c r="A97" i="13"/>
  <c r="A96" i="13"/>
  <c r="I95" i="13"/>
  <c r="H95" i="13"/>
  <c r="G95" i="13"/>
  <c r="F95" i="13"/>
  <c r="A95" i="13"/>
  <c r="J93" i="13"/>
  <c r="I93" i="13"/>
  <c r="H93" i="13"/>
  <c r="G93" i="13"/>
  <c r="J92" i="13"/>
  <c r="I92" i="13"/>
  <c r="H92" i="13"/>
  <c r="G92" i="13"/>
  <c r="J91" i="13"/>
  <c r="I91" i="13"/>
  <c r="H91" i="13"/>
  <c r="G91" i="13"/>
  <c r="J90" i="13"/>
  <c r="I90" i="13"/>
  <c r="H90" i="13"/>
  <c r="G90" i="13"/>
  <c r="J89" i="13"/>
  <c r="I89" i="13"/>
  <c r="H89" i="13"/>
  <c r="G89" i="13"/>
  <c r="A88" i="13"/>
  <c r="A87" i="13"/>
  <c r="A85" i="13"/>
  <c r="A84" i="13"/>
  <c r="A83" i="13"/>
  <c r="I81" i="13"/>
  <c r="H81" i="13"/>
  <c r="G81" i="13"/>
  <c r="C81" i="13"/>
  <c r="I80" i="13"/>
  <c r="H80" i="13"/>
  <c r="G80" i="13"/>
  <c r="C80" i="13"/>
  <c r="I79" i="13"/>
  <c r="H79" i="13"/>
  <c r="G79" i="13"/>
  <c r="C79" i="13"/>
  <c r="I78" i="13"/>
  <c r="H78" i="13"/>
  <c r="G78" i="13"/>
  <c r="C78" i="13"/>
  <c r="I77" i="13"/>
  <c r="H77" i="13"/>
  <c r="G77" i="13"/>
  <c r="C77" i="13"/>
  <c r="A76" i="13"/>
  <c r="A75" i="13"/>
  <c r="A74" i="13"/>
  <c r="J72" i="13"/>
  <c r="I72" i="13"/>
  <c r="H72" i="13"/>
  <c r="G72" i="13"/>
  <c r="J71" i="13"/>
  <c r="I71" i="13"/>
  <c r="H71" i="13"/>
  <c r="G71" i="13"/>
  <c r="J70" i="13"/>
  <c r="I70" i="13"/>
  <c r="H70" i="13"/>
  <c r="G70" i="13"/>
  <c r="J69" i="13"/>
  <c r="I69" i="13"/>
  <c r="H69" i="13"/>
  <c r="G69" i="13"/>
  <c r="J68" i="13"/>
  <c r="I68" i="13"/>
  <c r="H68" i="13"/>
  <c r="G68" i="13"/>
  <c r="J67" i="13"/>
  <c r="I67" i="13"/>
  <c r="H67" i="13"/>
  <c r="G67" i="13"/>
  <c r="J66" i="13"/>
  <c r="I66" i="13"/>
  <c r="H66" i="13"/>
  <c r="G66" i="13"/>
  <c r="J65" i="13"/>
  <c r="I65" i="13"/>
  <c r="H65" i="13"/>
  <c r="G65" i="13"/>
  <c r="J64" i="13"/>
  <c r="I64" i="13"/>
  <c r="H64" i="13"/>
  <c r="G64" i="13"/>
  <c r="J63" i="13"/>
  <c r="I63" i="13"/>
  <c r="H63" i="13"/>
  <c r="G63" i="13"/>
  <c r="C62" i="13"/>
  <c r="A61" i="13"/>
  <c r="A60" i="13"/>
  <c r="I59" i="13"/>
  <c r="H59" i="13"/>
  <c r="G59" i="13"/>
  <c r="F59" i="13"/>
  <c r="A59" i="13"/>
  <c r="J57" i="13"/>
  <c r="I57" i="13"/>
  <c r="H57" i="13"/>
  <c r="G57" i="13"/>
  <c r="J56" i="13"/>
  <c r="I56" i="13"/>
  <c r="H56" i="13"/>
  <c r="G56" i="13"/>
  <c r="J55" i="13"/>
  <c r="I55" i="13"/>
  <c r="H55" i="13"/>
  <c r="G55" i="13"/>
  <c r="J54" i="13"/>
  <c r="I54" i="13"/>
  <c r="H54" i="13"/>
  <c r="G54" i="13"/>
  <c r="J53" i="13"/>
  <c r="I53" i="13"/>
  <c r="H53" i="13"/>
  <c r="G53" i="13"/>
  <c r="A52" i="13"/>
  <c r="A51" i="13"/>
  <c r="A49" i="13"/>
  <c r="A48" i="13"/>
  <c r="A47" i="13"/>
  <c r="I45" i="13"/>
  <c r="H45" i="13"/>
  <c r="G45" i="13"/>
  <c r="C45" i="13"/>
  <c r="I44" i="13"/>
  <c r="H44" i="13"/>
  <c r="G44" i="13"/>
  <c r="C44" i="13"/>
  <c r="I43" i="13"/>
  <c r="H43" i="13"/>
  <c r="G43" i="13"/>
  <c r="C43" i="13"/>
  <c r="I42" i="13"/>
  <c r="H42" i="13"/>
  <c r="G42" i="13"/>
  <c r="C42" i="13"/>
  <c r="I41" i="13"/>
  <c r="H41" i="13"/>
  <c r="G41" i="13"/>
  <c r="C41" i="13"/>
  <c r="A40" i="13"/>
  <c r="A39" i="13"/>
  <c r="A38" i="13"/>
  <c r="J36" i="13"/>
  <c r="I36" i="13"/>
  <c r="H36" i="13"/>
  <c r="G36" i="13"/>
  <c r="C36" i="13"/>
  <c r="J35" i="13"/>
  <c r="I35" i="13"/>
  <c r="H35" i="13"/>
  <c r="G35" i="13"/>
  <c r="C35" i="13"/>
  <c r="J34" i="13"/>
  <c r="I34" i="13"/>
  <c r="H34" i="13"/>
  <c r="G34" i="13"/>
  <c r="C34" i="13"/>
  <c r="J33" i="13"/>
  <c r="I33" i="13"/>
  <c r="H33" i="13"/>
  <c r="G33" i="13"/>
  <c r="C33" i="13"/>
  <c r="J32" i="13"/>
  <c r="I32" i="13"/>
  <c r="H32" i="13"/>
  <c r="G32" i="13"/>
  <c r="C32" i="13"/>
  <c r="J31" i="13"/>
  <c r="I31" i="13"/>
  <c r="H31" i="13"/>
  <c r="G31" i="13"/>
  <c r="C31" i="13"/>
  <c r="J30" i="13"/>
  <c r="I30" i="13"/>
  <c r="H30" i="13"/>
  <c r="G30" i="13"/>
  <c r="C30" i="13"/>
  <c r="J29" i="13"/>
  <c r="I29" i="13"/>
  <c r="H29" i="13"/>
  <c r="G29" i="13"/>
  <c r="C29" i="13"/>
  <c r="J28" i="13"/>
  <c r="I28" i="13"/>
  <c r="H28" i="13"/>
  <c r="G28" i="13"/>
  <c r="C28" i="13"/>
  <c r="J27" i="13"/>
  <c r="I27" i="13"/>
  <c r="H27" i="13"/>
  <c r="G27" i="13"/>
  <c r="C27" i="13"/>
  <c r="C26" i="13"/>
  <c r="A25" i="13"/>
  <c r="A24" i="13"/>
  <c r="I23" i="13"/>
  <c r="H23" i="13"/>
  <c r="G23" i="13"/>
  <c r="F23" i="13"/>
  <c r="A23" i="13"/>
  <c r="J21" i="13"/>
  <c r="I21" i="13"/>
  <c r="H21" i="13"/>
  <c r="G21" i="13"/>
  <c r="J20" i="13"/>
  <c r="I20" i="13"/>
  <c r="H20" i="13"/>
  <c r="G20" i="13"/>
  <c r="J19" i="13"/>
  <c r="I19" i="13"/>
  <c r="H19" i="13"/>
  <c r="G19" i="13"/>
  <c r="J18" i="13"/>
  <c r="I18" i="13"/>
  <c r="H18" i="13"/>
  <c r="G18" i="13"/>
  <c r="J17" i="13"/>
  <c r="I17" i="13"/>
  <c r="H17" i="13"/>
  <c r="G17" i="13"/>
  <c r="A16" i="13"/>
  <c r="A15" i="13"/>
  <c r="C13" i="13"/>
  <c r="A13" i="13"/>
  <c r="A12" i="13"/>
  <c r="A11" i="13"/>
  <c r="C6" i="13"/>
  <c r="A5" i="13"/>
  <c r="A4" i="13"/>
  <c r="A3" i="13"/>
  <c r="A2" i="13"/>
  <c r="A1" i="13"/>
  <c r="I61" i="2"/>
  <c r="I59" i="2"/>
  <c r="AF3" i="1"/>
  <c r="AF4" i="1" s="1"/>
  <c r="P75" i="2" s="1"/>
  <c r="AG2" i="1"/>
  <c r="C72" i="9" s="1"/>
  <c r="G52" i="12"/>
  <c r="D52" i="12"/>
  <c r="H51" i="12"/>
  <c r="E51" i="12"/>
  <c r="H50" i="12"/>
  <c r="E50" i="12"/>
  <c r="H49" i="12"/>
  <c r="E49" i="12"/>
  <c r="H48" i="12"/>
  <c r="E48" i="12"/>
  <c r="G42" i="12"/>
  <c r="D42" i="12"/>
  <c r="H41" i="12"/>
  <c r="E41" i="12"/>
  <c r="H40" i="12"/>
  <c r="E40" i="12"/>
  <c r="H39" i="12"/>
  <c r="E39" i="12"/>
  <c r="H38" i="12"/>
  <c r="E38" i="12"/>
  <c r="G32" i="12"/>
  <c r="D32" i="12"/>
  <c r="H31" i="12"/>
  <c r="E31" i="12"/>
  <c r="H30" i="12"/>
  <c r="E30" i="12"/>
  <c r="H29" i="12"/>
  <c r="E29" i="12"/>
  <c r="H28" i="12"/>
  <c r="E28" i="12"/>
  <c r="G22" i="12"/>
  <c r="D22" i="12"/>
  <c r="H21" i="12"/>
  <c r="E21" i="12"/>
  <c r="H20" i="12"/>
  <c r="I20" i="12" s="1"/>
  <c r="E20" i="12"/>
  <c r="H19" i="12"/>
  <c r="E19" i="12"/>
  <c r="H18" i="12"/>
  <c r="E18" i="12"/>
  <c r="G12" i="12"/>
  <c r="D12" i="12"/>
  <c r="H11" i="12"/>
  <c r="E11" i="12"/>
  <c r="H10" i="12"/>
  <c r="E10" i="12"/>
  <c r="H9" i="12"/>
  <c r="E9" i="12"/>
  <c r="H8" i="12"/>
  <c r="E8" i="12"/>
  <c r="B6" i="12"/>
  <c r="A307" i="9"/>
  <c r="A306" i="9"/>
  <c r="A305" i="9"/>
  <c r="C304" i="9"/>
  <c r="A304" i="9"/>
  <c r="C303" i="9"/>
  <c r="A303" i="9"/>
  <c r="C302" i="9"/>
  <c r="A302" i="9"/>
  <c r="C301" i="9"/>
  <c r="A301" i="9"/>
  <c r="C300" i="9"/>
  <c r="A300" i="9"/>
  <c r="C299" i="9"/>
  <c r="A299" i="9"/>
  <c r="C298" i="9"/>
  <c r="A298" i="9"/>
  <c r="C297" i="9"/>
  <c r="A297" i="9"/>
  <c r="C296" i="9"/>
  <c r="A296" i="9"/>
  <c r="C295" i="9"/>
  <c r="A295" i="9"/>
  <c r="C294" i="9"/>
  <c r="A294" i="9"/>
  <c r="C293" i="9"/>
  <c r="A293" i="9"/>
  <c r="C292" i="9"/>
  <c r="A292" i="9"/>
  <c r="C291" i="9"/>
  <c r="A291" i="9"/>
  <c r="C290" i="9"/>
  <c r="A290" i="9"/>
  <c r="B290" i="9" s="1"/>
  <c r="A289" i="9"/>
  <c r="A288" i="9"/>
  <c r="A287" i="9"/>
  <c r="A286" i="9"/>
  <c r="C285" i="9"/>
  <c r="A285" i="9"/>
  <c r="C284" i="9"/>
  <c r="A284" i="9"/>
  <c r="C283" i="9"/>
  <c r="A283" i="9"/>
  <c r="C282" i="9"/>
  <c r="A282" i="9"/>
  <c r="C281" i="9"/>
  <c r="A281" i="9"/>
  <c r="C280" i="9"/>
  <c r="A280" i="9"/>
  <c r="C279" i="9"/>
  <c r="A279" i="9"/>
  <c r="C278" i="9"/>
  <c r="A278" i="9"/>
  <c r="C277" i="9"/>
  <c r="A277" i="9"/>
  <c r="C276" i="9"/>
  <c r="A276" i="9"/>
  <c r="C275" i="9"/>
  <c r="A275" i="9"/>
  <c r="C274" i="9"/>
  <c r="A274" i="9"/>
  <c r="C273" i="9"/>
  <c r="A273" i="9"/>
  <c r="C272" i="9"/>
  <c r="A272" i="9"/>
  <c r="B272" i="9" s="1"/>
  <c r="A271" i="9"/>
  <c r="A270" i="9"/>
  <c r="A268" i="9"/>
  <c r="A252" i="9"/>
  <c r="A251" i="9"/>
  <c r="A250" i="9"/>
  <c r="A249" i="9"/>
  <c r="A248" i="9"/>
  <c r="A247" i="9"/>
  <c r="A246" i="9"/>
  <c r="C245" i="9"/>
  <c r="A245" i="9"/>
  <c r="C244" i="9"/>
  <c r="A244" i="9"/>
  <c r="C243" i="9"/>
  <c r="A243" i="9"/>
  <c r="C242" i="9"/>
  <c r="A242" i="9"/>
  <c r="C241" i="9"/>
  <c r="A241" i="9"/>
  <c r="C240" i="9"/>
  <c r="A240" i="9"/>
  <c r="C239" i="9"/>
  <c r="A239" i="9"/>
  <c r="C238" i="9"/>
  <c r="A238" i="9"/>
  <c r="C237" i="9"/>
  <c r="A237" i="9"/>
  <c r="C236" i="9"/>
  <c r="A236" i="9"/>
  <c r="C235" i="9"/>
  <c r="A235" i="9"/>
  <c r="C234" i="9"/>
  <c r="A234" i="9"/>
  <c r="C233" i="9"/>
  <c r="A233" i="9"/>
  <c r="C232" i="9"/>
  <c r="A232" i="9"/>
  <c r="C231" i="9"/>
  <c r="A231" i="9"/>
  <c r="B231" i="9" s="1"/>
  <c r="A230" i="9"/>
  <c r="A229" i="9"/>
  <c r="A228" i="9"/>
  <c r="A227" i="9"/>
  <c r="C226" i="9"/>
  <c r="A226" i="9"/>
  <c r="C225" i="9"/>
  <c r="A225" i="9"/>
  <c r="C224" i="9"/>
  <c r="A224" i="9"/>
  <c r="C223" i="9"/>
  <c r="A223" i="9"/>
  <c r="C222" i="9"/>
  <c r="A222" i="9"/>
  <c r="C221" i="9"/>
  <c r="A221" i="9"/>
  <c r="C220" i="9"/>
  <c r="A220" i="9"/>
  <c r="C219" i="9"/>
  <c r="A219" i="9"/>
  <c r="C218" i="9"/>
  <c r="A218" i="9"/>
  <c r="C217" i="9"/>
  <c r="A217" i="9"/>
  <c r="C216" i="9"/>
  <c r="A216" i="9"/>
  <c r="C215" i="9"/>
  <c r="A215" i="9"/>
  <c r="C214" i="9"/>
  <c r="A214" i="9"/>
  <c r="C213" i="9"/>
  <c r="A213" i="9"/>
  <c r="B213" i="9" s="1"/>
  <c r="A212" i="9"/>
  <c r="A211" i="9"/>
  <c r="A209" i="9"/>
  <c r="A193" i="9"/>
  <c r="A192" i="9"/>
  <c r="A191" i="9"/>
  <c r="A190" i="9"/>
  <c r="A189" i="9"/>
  <c r="A188" i="9"/>
  <c r="A187" i="9"/>
  <c r="A186" i="9"/>
  <c r="A185" i="9"/>
  <c r="A184" i="9"/>
  <c r="A183" i="9"/>
  <c r="A182" i="9"/>
  <c r="A181" i="9"/>
  <c r="A180" i="9"/>
  <c r="A179" i="9"/>
  <c r="A178" i="9"/>
  <c r="A177" i="9"/>
  <c r="A176" i="9"/>
  <c r="A175" i="9"/>
  <c r="A174" i="9"/>
  <c r="A173" i="9"/>
  <c r="A172" i="9"/>
  <c r="B172" i="9" s="1"/>
  <c r="A171" i="9"/>
  <c r="A170" i="9"/>
  <c r="A169" i="9"/>
  <c r="A168" i="9"/>
  <c r="C167" i="9"/>
  <c r="A167" i="9"/>
  <c r="C166" i="9"/>
  <c r="A166" i="9"/>
  <c r="C165" i="9"/>
  <c r="A165" i="9"/>
  <c r="C164" i="9"/>
  <c r="A164" i="9"/>
  <c r="C163" i="9"/>
  <c r="A163" i="9"/>
  <c r="C162" i="9"/>
  <c r="A162" i="9"/>
  <c r="C161" i="9"/>
  <c r="A161" i="9"/>
  <c r="C160" i="9"/>
  <c r="A160" i="9"/>
  <c r="C159" i="9"/>
  <c r="A159" i="9"/>
  <c r="C158" i="9"/>
  <c r="A158" i="9"/>
  <c r="C157" i="9"/>
  <c r="A157" i="9"/>
  <c r="C156" i="9"/>
  <c r="A156" i="9"/>
  <c r="C155" i="9"/>
  <c r="A155" i="9"/>
  <c r="C154" i="9"/>
  <c r="A154" i="9"/>
  <c r="B154" i="9" s="1"/>
  <c r="A153" i="9"/>
  <c r="A152" i="9"/>
  <c r="A150" i="9"/>
  <c r="A134" i="9"/>
  <c r="A133" i="9"/>
  <c r="A132" i="9"/>
  <c r="A131" i="9"/>
  <c r="A130" i="9"/>
  <c r="A129" i="9"/>
  <c r="A128" i="9"/>
  <c r="C127" i="9"/>
  <c r="A127" i="9"/>
  <c r="C126" i="9"/>
  <c r="A126" i="9"/>
  <c r="C125" i="9"/>
  <c r="A125" i="9"/>
  <c r="C124" i="9"/>
  <c r="A124" i="9"/>
  <c r="C123" i="9"/>
  <c r="A123" i="9"/>
  <c r="C122" i="9"/>
  <c r="A122" i="9"/>
  <c r="C121" i="9"/>
  <c r="A121" i="9"/>
  <c r="C120" i="9"/>
  <c r="A120" i="9"/>
  <c r="C119" i="9"/>
  <c r="A119" i="9"/>
  <c r="C118" i="9"/>
  <c r="A118" i="9"/>
  <c r="C117" i="9"/>
  <c r="A117" i="9"/>
  <c r="C116" i="9"/>
  <c r="A116" i="9"/>
  <c r="C115" i="9"/>
  <c r="A115" i="9"/>
  <c r="C114" i="9"/>
  <c r="A114" i="9"/>
  <c r="C113" i="9"/>
  <c r="A113" i="9"/>
  <c r="B113" i="9" s="1"/>
  <c r="A112" i="9"/>
  <c r="A111" i="9"/>
  <c r="A110" i="9"/>
  <c r="A109" i="9"/>
  <c r="C108" i="9"/>
  <c r="A108" i="9"/>
  <c r="C107" i="9"/>
  <c r="A107" i="9"/>
  <c r="C106" i="9"/>
  <c r="A106" i="9"/>
  <c r="C105" i="9"/>
  <c r="A105" i="9"/>
  <c r="C104" i="9"/>
  <c r="A104" i="9"/>
  <c r="C103" i="9"/>
  <c r="A103" i="9"/>
  <c r="C102" i="9"/>
  <c r="A102" i="9"/>
  <c r="C101" i="9"/>
  <c r="A101" i="9"/>
  <c r="C100" i="9"/>
  <c r="A100" i="9"/>
  <c r="C99" i="9"/>
  <c r="A99" i="9"/>
  <c r="C98" i="9"/>
  <c r="A98" i="9"/>
  <c r="C97" i="9"/>
  <c r="A97" i="9"/>
  <c r="C96" i="9"/>
  <c r="A96" i="9"/>
  <c r="C95" i="9"/>
  <c r="A95" i="9"/>
  <c r="B95" i="9" s="1"/>
  <c r="A94" i="9"/>
  <c r="A93" i="9"/>
  <c r="A91" i="9"/>
  <c r="A75" i="9"/>
  <c r="A74" i="9"/>
  <c r="A73" i="9"/>
  <c r="A72" i="9"/>
  <c r="A71" i="9"/>
  <c r="A70" i="9"/>
  <c r="A69" i="9"/>
  <c r="C68" i="9"/>
  <c r="A68" i="9"/>
  <c r="C67" i="9"/>
  <c r="A67" i="9"/>
  <c r="C66" i="9"/>
  <c r="A66" i="9"/>
  <c r="C65" i="9"/>
  <c r="A65" i="9"/>
  <c r="C64" i="9"/>
  <c r="A64" i="9"/>
  <c r="C63" i="9"/>
  <c r="A63" i="9"/>
  <c r="C62" i="9"/>
  <c r="A62" i="9"/>
  <c r="C61" i="9"/>
  <c r="A61" i="9"/>
  <c r="C60" i="9"/>
  <c r="A60" i="9"/>
  <c r="C59" i="9"/>
  <c r="A59" i="9"/>
  <c r="C58" i="9"/>
  <c r="A58" i="9"/>
  <c r="C57" i="9"/>
  <c r="A57" i="9"/>
  <c r="C56" i="9"/>
  <c r="A56" i="9"/>
  <c r="C55" i="9"/>
  <c r="A55" i="9"/>
  <c r="B55" i="9" s="1"/>
  <c r="C54" i="9"/>
  <c r="A53" i="9"/>
  <c r="A52" i="9"/>
  <c r="A51" i="9"/>
  <c r="A50" i="9"/>
  <c r="A49" i="9"/>
  <c r="A48" i="9"/>
  <c r="A47" i="9"/>
  <c r="A46" i="9"/>
  <c r="A45" i="9"/>
  <c r="A44" i="9"/>
  <c r="A43" i="9"/>
  <c r="A42" i="9"/>
  <c r="A41" i="9"/>
  <c r="A40" i="9"/>
  <c r="A39" i="9"/>
  <c r="A38" i="9"/>
  <c r="A37" i="9"/>
  <c r="A36" i="9"/>
  <c r="B36" i="9" s="1"/>
  <c r="A35" i="9"/>
  <c r="A34" i="9"/>
  <c r="A32" i="9"/>
  <c r="A16" i="9"/>
  <c r="A15" i="9"/>
  <c r="A14" i="9"/>
  <c r="C13" i="9"/>
  <c r="A13" i="9"/>
  <c r="A12" i="9"/>
  <c r="A11" i="9"/>
  <c r="A10" i="9"/>
  <c r="A9" i="9"/>
  <c r="A8" i="9"/>
  <c r="A7" i="9"/>
  <c r="C6" i="9"/>
  <c r="A6" i="9"/>
  <c r="B6" i="9" s="1"/>
  <c r="A307" i="14"/>
  <c r="A306" i="14"/>
  <c r="A305" i="14"/>
  <c r="R304" i="14"/>
  <c r="Q304" i="14"/>
  <c r="P304" i="14"/>
  <c r="O304" i="14"/>
  <c r="C304" i="14"/>
  <c r="A304" i="14"/>
  <c r="R303" i="14"/>
  <c r="Q303" i="14"/>
  <c r="P303" i="14"/>
  <c r="O303" i="14"/>
  <c r="C303" i="14"/>
  <c r="A303" i="14"/>
  <c r="R302" i="14"/>
  <c r="Q302" i="14"/>
  <c r="P302" i="14"/>
  <c r="O302" i="14"/>
  <c r="C302" i="14"/>
  <c r="A302" i="14"/>
  <c r="R301" i="14"/>
  <c r="Q301" i="14"/>
  <c r="P301" i="14"/>
  <c r="O301" i="14"/>
  <c r="C301" i="14"/>
  <c r="A301" i="14"/>
  <c r="R300" i="14"/>
  <c r="Q300" i="14"/>
  <c r="P300" i="14"/>
  <c r="O300" i="14"/>
  <c r="C300" i="14"/>
  <c r="A300" i="14"/>
  <c r="R299" i="14"/>
  <c r="Q299" i="14"/>
  <c r="P299" i="14"/>
  <c r="O299" i="14"/>
  <c r="C299" i="14"/>
  <c r="A299" i="14"/>
  <c r="R298" i="14"/>
  <c r="Q298" i="14"/>
  <c r="P298" i="14"/>
  <c r="O298" i="14"/>
  <c r="C298" i="14"/>
  <c r="A298" i="14"/>
  <c r="R297" i="14"/>
  <c r="Q297" i="14"/>
  <c r="P297" i="14"/>
  <c r="O297" i="14"/>
  <c r="C297" i="14"/>
  <c r="A297" i="14"/>
  <c r="R296" i="14"/>
  <c r="Q296" i="14"/>
  <c r="P296" i="14"/>
  <c r="O296" i="14"/>
  <c r="C296" i="14"/>
  <c r="A296" i="14"/>
  <c r="R295" i="14"/>
  <c r="Q295" i="14"/>
  <c r="P295" i="14"/>
  <c r="O295" i="14"/>
  <c r="C295" i="14"/>
  <c r="A295" i="14"/>
  <c r="R294" i="14"/>
  <c r="Q294" i="14"/>
  <c r="P294" i="14"/>
  <c r="O294" i="14"/>
  <c r="C294" i="14"/>
  <c r="A294" i="14"/>
  <c r="R293" i="14"/>
  <c r="Q293" i="14"/>
  <c r="P293" i="14"/>
  <c r="O293" i="14"/>
  <c r="C293" i="14"/>
  <c r="A293" i="14"/>
  <c r="R292" i="14"/>
  <c r="Q292" i="14"/>
  <c r="P292" i="14"/>
  <c r="O292" i="14"/>
  <c r="C292" i="14"/>
  <c r="A292" i="14"/>
  <c r="R291" i="14"/>
  <c r="Q291" i="14"/>
  <c r="P291" i="14"/>
  <c r="O291" i="14"/>
  <c r="C291" i="14"/>
  <c r="A291" i="14"/>
  <c r="R290" i="14"/>
  <c r="Q290" i="14"/>
  <c r="P290" i="14"/>
  <c r="O290" i="14"/>
  <c r="C290" i="14"/>
  <c r="A290" i="14"/>
  <c r="B290" i="14" s="1"/>
  <c r="A289" i="14"/>
  <c r="A288" i="14"/>
  <c r="A287" i="14"/>
  <c r="A286" i="14"/>
  <c r="R285" i="14"/>
  <c r="Q285" i="14"/>
  <c r="P285" i="14"/>
  <c r="O285" i="14"/>
  <c r="C285" i="14"/>
  <c r="A285" i="14"/>
  <c r="R284" i="14"/>
  <c r="Q284" i="14"/>
  <c r="P284" i="14"/>
  <c r="O284" i="14"/>
  <c r="C284" i="14"/>
  <c r="A284" i="14"/>
  <c r="R283" i="14"/>
  <c r="Q283" i="14"/>
  <c r="P283" i="14"/>
  <c r="O283" i="14"/>
  <c r="C283" i="14"/>
  <c r="A283" i="14"/>
  <c r="R282" i="14"/>
  <c r="Q282" i="14"/>
  <c r="P282" i="14"/>
  <c r="O282" i="14"/>
  <c r="C282" i="14"/>
  <c r="A282" i="14"/>
  <c r="R281" i="14"/>
  <c r="Q281" i="14"/>
  <c r="P281" i="14"/>
  <c r="O281" i="14"/>
  <c r="C281" i="14"/>
  <c r="A281" i="14"/>
  <c r="R280" i="14"/>
  <c r="Q280" i="14"/>
  <c r="P280" i="14"/>
  <c r="O280" i="14"/>
  <c r="C280" i="14"/>
  <c r="A280" i="14"/>
  <c r="R279" i="14"/>
  <c r="Q279" i="14"/>
  <c r="P279" i="14"/>
  <c r="O279" i="14"/>
  <c r="C279" i="14"/>
  <c r="A279" i="14"/>
  <c r="R278" i="14"/>
  <c r="Q278" i="14"/>
  <c r="P278" i="14"/>
  <c r="O278" i="14"/>
  <c r="C278" i="14"/>
  <c r="A278" i="14"/>
  <c r="R277" i="14"/>
  <c r="Q277" i="14"/>
  <c r="P277" i="14"/>
  <c r="O277" i="14"/>
  <c r="C277" i="14"/>
  <c r="A277" i="14"/>
  <c r="R276" i="14"/>
  <c r="Q276" i="14"/>
  <c r="P276" i="14"/>
  <c r="O276" i="14"/>
  <c r="C276" i="14"/>
  <c r="A276" i="14"/>
  <c r="R275" i="14"/>
  <c r="Q275" i="14"/>
  <c r="P275" i="14"/>
  <c r="O275" i="14"/>
  <c r="C275" i="14"/>
  <c r="A275" i="14"/>
  <c r="R274" i="14"/>
  <c r="Q274" i="14"/>
  <c r="P274" i="14"/>
  <c r="O274" i="14"/>
  <c r="C274" i="14"/>
  <c r="A274" i="14"/>
  <c r="R273" i="14"/>
  <c r="Q273" i="14"/>
  <c r="P273" i="14"/>
  <c r="O273" i="14"/>
  <c r="C273" i="14"/>
  <c r="A273" i="14"/>
  <c r="R272" i="14"/>
  <c r="Q272" i="14"/>
  <c r="P272" i="14"/>
  <c r="O272" i="14"/>
  <c r="C272" i="14"/>
  <c r="A272" i="14"/>
  <c r="B272" i="14" s="1"/>
  <c r="A271" i="14"/>
  <c r="A270" i="14"/>
  <c r="A268" i="14"/>
  <c r="R267" i="14"/>
  <c r="Q267" i="14"/>
  <c r="P267" i="14"/>
  <c r="O267" i="14"/>
  <c r="R266" i="14"/>
  <c r="Q266" i="14"/>
  <c r="P266" i="14"/>
  <c r="O266" i="14"/>
  <c r="R265" i="14"/>
  <c r="Q265" i="14"/>
  <c r="P265" i="14"/>
  <c r="O265" i="14"/>
  <c r="R264" i="14"/>
  <c r="Q264" i="14"/>
  <c r="P264" i="14"/>
  <c r="O264" i="14"/>
  <c r="R263" i="14"/>
  <c r="Q263" i="14"/>
  <c r="P263" i="14"/>
  <c r="O263" i="14"/>
  <c r="R262" i="14"/>
  <c r="Q262" i="14"/>
  <c r="P262" i="14"/>
  <c r="O262" i="14"/>
  <c r="R261" i="14"/>
  <c r="Q261" i="14"/>
  <c r="P261" i="14"/>
  <c r="O261" i="14"/>
  <c r="R260" i="14"/>
  <c r="Q260" i="14"/>
  <c r="P260" i="14"/>
  <c r="O260" i="14"/>
  <c r="R259" i="14"/>
  <c r="Q259" i="14"/>
  <c r="P259" i="14"/>
  <c r="O259" i="14"/>
  <c r="R258" i="14"/>
  <c r="Q258" i="14"/>
  <c r="P258" i="14"/>
  <c r="O258" i="14"/>
  <c r="R257" i="14"/>
  <c r="Q257" i="14"/>
  <c r="P257" i="14"/>
  <c r="O257" i="14"/>
  <c r="R256" i="14"/>
  <c r="Q256" i="14"/>
  <c r="P256" i="14"/>
  <c r="O256" i="14"/>
  <c r="R255" i="14"/>
  <c r="Q255" i="14"/>
  <c r="P255" i="14"/>
  <c r="O255" i="14"/>
  <c r="R254" i="14"/>
  <c r="Q254" i="14"/>
  <c r="P254" i="14"/>
  <c r="O254" i="14"/>
  <c r="R253" i="14"/>
  <c r="Q253" i="14"/>
  <c r="P253" i="14"/>
  <c r="O253" i="14"/>
  <c r="A252" i="14"/>
  <c r="A251" i="14"/>
  <c r="A250" i="14"/>
  <c r="A249" i="14"/>
  <c r="A248" i="14"/>
  <c r="A247" i="14"/>
  <c r="A246" i="14"/>
  <c r="R245" i="14"/>
  <c r="Q245" i="14"/>
  <c r="P245" i="14"/>
  <c r="O245" i="14"/>
  <c r="C245" i="14"/>
  <c r="A245" i="14"/>
  <c r="R244" i="14"/>
  <c r="Q244" i="14"/>
  <c r="P244" i="14"/>
  <c r="O244" i="14"/>
  <c r="C244" i="14"/>
  <c r="A244" i="14"/>
  <c r="R243" i="14"/>
  <c r="Q243" i="14"/>
  <c r="P243" i="14"/>
  <c r="O243" i="14"/>
  <c r="C243" i="14"/>
  <c r="A243" i="14"/>
  <c r="R242" i="14"/>
  <c r="Q242" i="14"/>
  <c r="P242" i="14"/>
  <c r="O242" i="14"/>
  <c r="C242" i="14"/>
  <c r="A242" i="14"/>
  <c r="R241" i="14"/>
  <c r="Q241" i="14"/>
  <c r="P241" i="14"/>
  <c r="O241" i="14"/>
  <c r="C241" i="14"/>
  <c r="A241" i="14"/>
  <c r="R240" i="14"/>
  <c r="Q240" i="14"/>
  <c r="P240" i="14"/>
  <c r="O240" i="14"/>
  <c r="C240" i="14"/>
  <c r="A240" i="14"/>
  <c r="R239" i="14"/>
  <c r="Q239" i="14"/>
  <c r="P239" i="14"/>
  <c r="O239" i="14"/>
  <c r="C239" i="14"/>
  <c r="A239" i="14"/>
  <c r="R238" i="14"/>
  <c r="Q238" i="14"/>
  <c r="P238" i="14"/>
  <c r="O238" i="14"/>
  <c r="C238" i="14"/>
  <c r="A238" i="14"/>
  <c r="R237" i="14"/>
  <c r="Q237" i="14"/>
  <c r="P237" i="14"/>
  <c r="O237" i="14"/>
  <c r="C237" i="14"/>
  <c r="A237" i="14"/>
  <c r="R236" i="14"/>
  <c r="Q236" i="14"/>
  <c r="P236" i="14"/>
  <c r="O236" i="14"/>
  <c r="C236" i="14"/>
  <c r="A236" i="14"/>
  <c r="R235" i="14"/>
  <c r="Q235" i="14"/>
  <c r="P235" i="14"/>
  <c r="O235" i="14"/>
  <c r="C235" i="14"/>
  <c r="A235" i="14"/>
  <c r="R234" i="14"/>
  <c r="Q234" i="14"/>
  <c r="P234" i="14"/>
  <c r="O234" i="14"/>
  <c r="C234" i="14"/>
  <c r="A234" i="14"/>
  <c r="R233" i="14"/>
  <c r="Q233" i="14"/>
  <c r="P233" i="14"/>
  <c r="O233" i="14"/>
  <c r="C233" i="14"/>
  <c r="A233" i="14"/>
  <c r="R232" i="14"/>
  <c r="Q232" i="14"/>
  <c r="P232" i="14"/>
  <c r="O232" i="14"/>
  <c r="C232" i="14"/>
  <c r="A232" i="14"/>
  <c r="R231" i="14"/>
  <c r="Q231" i="14"/>
  <c r="P231" i="14"/>
  <c r="O231" i="14"/>
  <c r="C231" i="14"/>
  <c r="A231" i="14"/>
  <c r="B231" i="14" s="1"/>
  <c r="A230" i="14"/>
  <c r="A229" i="14"/>
  <c r="A228" i="14"/>
  <c r="A227" i="14"/>
  <c r="R226" i="14"/>
  <c r="Q226" i="14"/>
  <c r="P226" i="14"/>
  <c r="O226" i="14"/>
  <c r="C226" i="14"/>
  <c r="A226" i="14"/>
  <c r="R225" i="14"/>
  <c r="Q225" i="14"/>
  <c r="P225" i="14"/>
  <c r="O225" i="14"/>
  <c r="C225" i="14"/>
  <c r="A225" i="14"/>
  <c r="R224" i="14"/>
  <c r="Q224" i="14"/>
  <c r="P224" i="14"/>
  <c r="O224" i="14"/>
  <c r="C224" i="14"/>
  <c r="A224" i="14"/>
  <c r="R223" i="14"/>
  <c r="Q223" i="14"/>
  <c r="P223" i="14"/>
  <c r="O223" i="14"/>
  <c r="C223" i="14"/>
  <c r="A223" i="14"/>
  <c r="R222" i="14"/>
  <c r="Q222" i="14"/>
  <c r="P222" i="14"/>
  <c r="O222" i="14"/>
  <c r="C222" i="14"/>
  <c r="A222" i="14"/>
  <c r="R221" i="14"/>
  <c r="Q221" i="14"/>
  <c r="P221" i="14"/>
  <c r="O221" i="14"/>
  <c r="C221" i="14"/>
  <c r="A221" i="14"/>
  <c r="R220" i="14"/>
  <c r="Q220" i="14"/>
  <c r="P220" i="14"/>
  <c r="O220" i="14"/>
  <c r="C220" i="14"/>
  <c r="A220" i="14"/>
  <c r="R219" i="14"/>
  <c r="Q219" i="14"/>
  <c r="P219" i="14"/>
  <c r="O219" i="14"/>
  <c r="C219" i="14"/>
  <c r="A219" i="14"/>
  <c r="R218" i="14"/>
  <c r="Q218" i="14"/>
  <c r="P218" i="14"/>
  <c r="O218" i="14"/>
  <c r="C218" i="14"/>
  <c r="A218" i="14"/>
  <c r="R217" i="14"/>
  <c r="Q217" i="14"/>
  <c r="P217" i="14"/>
  <c r="O217" i="14"/>
  <c r="C217" i="14"/>
  <c r="A217" i="14"/>
  <c r="R216" i="14"/>
  <c r="Q216" i="14"/>
  <c r="P216" i="14"/>
  <c r="O216" i="14"/>
  <c r="C216" i="14"/>
  <c r="A216" i="14"/>
  <c r="R215" i="14"/>
  <c r="Q215" i="14"/>
  <c r="P215" i="14"/>
  <c r="O215" i="14"/>
  <c r="C215" i="14"/>
  <c r="A215" i="14"/>
  <c r="R214" i="14"/>
  <c r="Q214" i="14"/>
  <c r="P214" i="14"/>
  <c r="O214" i="14"/>
  <c r="C214" i="14"/>
  <c r="A214" i="14"/>
  <c r="R213" i="14"/>
  <c r="Q213" i="14"/>
  <c r="P213" i="14"/>
  <c r="O213" i="14"/>
  <c r="C213" i="14"/>
  <c r="A213" i="14"/>
  <c r="B213" i="14" s="1"/>
  <c r="A212" i="14"/>
  <c r="A211" i="14"/>
  <c r="A209" i="14"/>
  <c r="R208" i="14"/>
  <c r="Q208" i="14"/>
  <c r="P208" i="14"/>
  <c r="O208" i="14"/>
  <c r="R207" i="14"/>
  <c r="Q207" i="14"/>
  <c r="P207" i="14"/>
  <c r="O207" i="14"/>
  <c r="R206" i="14"/>
  <c r="Q206" i="14"/>
  <c r="P206" i="14"/>
  <c r="O206" i="14"/>
  <c r="R205" i="14"/>
  <c r="Q205" i="14"/>
  <c r="P205" i="14"/>
  <c r="O205" i="14"/>
  <c r="R204" i="14"/>
  <c r="Q204" i="14"/>
  <c r="P204" i="14"/>
  <c r="O204" i="14"/>
  <c r="R203" i="14"/>
  <c r="Q203" i="14"/>
  <c r="P203" i="14"/>
  <c r="O203" i="14"/>
  <c r="R202" i="14"/>
  <c r="Q202" i="14"/>
  <c r="P202" i="14"/>
  <c r="O202" i="14"/>
  <c r="R201" i="14"/>
  <c r="Q201" i="14"/>
  <c r="P201" i="14"/>
  <c r="O201" i="14"/>
  <c r="R200" i="14"/>
  <c r="Q200" i="14"/>
  <c r="P200" i="14"/>
  <c r="O200" i="14"/>
  <c r="R199" i="14"/>
  <c r="Q199" i="14"/>
  <c r="P199" i="14"/>
  <c r="O199" i="14"/>
  <c r="R198" i="14"/>
  <c r="Q198" i="14"/>
  <c r="P198" i="14"/>
  <c r="O198" i="14"/>
  <c r="R197" i="14"/>
  <c r="Q197" i="14"/>
  <c r="P197" i="14"/>
  <c r="O197" i="14"/>
  <c r="R196" i="14"/>
  <c r="Q196" i="14"/>
  <c r="P196" i="14"/>
  <c r="O196" i="14"/>
  <c r="R195" i="14"/>
  <c r="Q195" i="14"/>
  <c r="P195" i="14"/>
  <c r="O195" i="14"/>
  <c r="R194" i="14"/>
  <c r="Q194" i="14"/>
  <c r="P194" i="14"/>
  <c r="O194" i="14"/>
  <c r="A193" i="14"/>
  <c r="A192" i="14"/>
  <c r="A191" i="14"/>
  <c r="A190" i="14"/>
  <c r="A189" i="14"/>
  <c r="A188" i="14"/>
  <c r="A187" i="14"/>
  <c r="R186" i="14"/>
  <c r="Q186" i="14"/>
  <c r="P186" i="14"/>
  <c r="O186" i="14"/>
  <c r="C186" i="14"/>
  <c r="A186" i="14"/>
  <c r="R185" i="14"/>
  <c r="Q185" i="14"/>
  <c r="P185" i="14"/>
  <c r="O185" i="14"/>
  <c r="C185" i="14"/>
  <c r="A185" i="14"/>
  <c r="R184" i="14"/>
  <c r="Q184" i="14"/>
  <c r="P184" i="14"/>
  <c r="O184" i="14"/>
  <c r="C184" i="14"/>
  <c r="A184" i="14"/>
  <c r="R183" i="14"/>
  <c r="Q183" i="14"/>
  <c r="P183" i="14"/>
  <c r="O183" i="14"/>
  <c r="C183" i="14"/>
  <c r="A183" i="14"/>
  <c r="R182" i="14"/>
  <c r="Q182" i="14"/>
  <c r="P182" i="14"/>
  <c r="O182" i="14"/>
  <c r="C182" i="14"/>
  <c r="A182" i="14"/>
  <c r="R181" i="14"/>
  <c r="Q181" i="14"/>
  <c r="P181" i="14"/>
  <c r="O181" i="14"/>
  <c r="C181" i="14"/>
  <c r="A181" i="14"/>
  <c r="R180" i="14"/>
  <c r="Q180" i="14"/>
  <c r="P180" i="14"/>
  <c r="O180" i="14"/>
  <c r="C180" i="14"/>
  <c r="A180" i="14"/>
  <c r="R179" i="14"/>
  <c r="Q179" i="14"/>
  <c r="P179" i="14"/>
  <c r="O179" i="14"/>
  <c r="C179" i="14"/>
  <c r="A179" i="14"/>
  <c r="R178" i="14"/>
  <c r="Q178" i="14"/>
  <c r="P178" i="14"/>
  <c r="O178" i="14"/>
  <c r="C178" i="14"/>
  <c r="A178" i="14"/>
  <c r="R177" i="14"/>
  <c r="Q177" i="14"/>
  <c r="P177" i="14"/>
  <c r="O177" i="14"/>
  <c r="C177" i="14"/>
  <c r="A177" i="14"/>
  <c r="R176" i="14"/>
  <c r="Q176" i="14"/>
  <c r="P176" i="14"/>
  <c r="O176" i="14"/>
  <c r="C176" i="14"/>
  <c r="A176" i="14"/>
  <c r="R175" i="14"/>
  <c r="Q175" i="14"/>
  <c r="P175" i="14"/>
  <c r="O175" i="14"/>
  <c r="C175" i="14"/>
  <c r="A175" i="14"/>
  <c r="R174" i="14"/>
  <c r="Q174" i="14"/>
  <c r="P174" i="14"/>
  <c r="O174" i="14"/>
  <c r="C174" i="14"/>
  <c r="A174" i="14"/>
  <c r="R173" i="14"/>
  <c r="Q173" i="14"/>
  <c r="P173" i="14"/>
  <c r="O173" i="14"/>
  <c r="C173" i="14"/>
  <c r="A173" i="14"/>
  <c r="R172" i="14"/>
  <c r="Q172" i="14"/>
  <c r="P172" i="14"/>
  <c r="O172" i="14"/>
  <c r="C172" i="14"/>
  <c r="A172" i="14"/>
  <c r="B172" i="14" s="1"/>
  <c r="A171" i="14"/>
  <c r="A170" i="14"/>
  <c r="A169" i="14"/>
  <c r="A168" i="14"/>
  <c r="R167" i="14"/>
  <c r="Q167" i="14"/>
  <c r="P167" i="14"/>
  <c r="O167" i="14"/>
  <c r="C167" i="14"/>
  <c r="A167" i="14"/>
  <c r="R166" i="14"/>
  <c r="Q166" i="14"/>
  <c r="P166" i="14"/>
  <c r="O166" i="14"/>
  <c r="C166" i="14"/>
  <c r="A166" i="14"/>
  <c r="R165" i="14"/>
  <c r="Q165" i="14"/>
  <c r="P165" i="14"/>
  <c r="O165" i="14"/>
  <c r="C165" i="14"/>
  <c r="A165" i="14"/>
  <c r="R164" i="14"/>
  <c r="Q164" i="14"/>
  <c r="P164" i="14"/>
  <c r="O164" i="14"/>
  <c r="C164" i="14"/>
  <c r="A164" i="14"/>
  <c r="R163" i="14"/>
  <c r="Q163" i="14"/>
  <c r="P163" i="14"/>
  <c r="O163" i="14"/>
  <c r="C163" i="14"/>
  <c r="A163" i="14"/>
  <c r="R162" i="14"/>
  <c r="Q162" i="14"/>
  <c r="P162" i="14"/>
  <c r="O162" i="14"/>
  <c r="C162" i="14"/>
  <c r="A162" i="14"/>
  <c r="R161" i="14"/>
  <c r="Q161" i="14"/>
  <c r="P161" i="14"/>
  <c r="O161" i="14"/>
  <c r="C161" i="14"/>
  <c r="A161" i="14"/>
  <c r="R160" i="14"/>
  <c r="Q160" i="14"/>
  <c r="P160" i="14"/>
  <c r="O160" i="14"/>
  <c r="C160" i="14"/>
  <c r="A160" i="14"/>
  <c r="R159" i="14"/>
  <c r="Q159" i="14"/>
  <c r="P159" i="14"/>
  <c r="O159" i="14"/>
  <c r="C159" i="14"/>
  <c r="A159" i="14"/>
  <c r="R158" i="14"/>
  <c r="Q158" i="14"/>
  <c r="P158" i="14"/>
  <c r="O158" i="14"/>
  <c r="C158" i="14"/>
  <c r="A158" i="14"/>
  <c r="R157" i="14"/>
  <c r="Q157" i="14"/>
  <c r="P157" i="14"/>
  <c r="O157" i="14"/>
  <c r="C157" i="14"/>
  <c r="A157" i="14"/>
  <c r="R156" i="14"/>
  <c r="Q156" i="14"/>
  <c r="P156" i="14"/>
  <c r="O156" i="14"/>
  <c r="C156" i="14"/>
  <c r="A156" i="14"/>
  <c r="R155" i="14"/>
  <c r="Q155" i="14"/>
  <c r="P155" i="14"/>
  <c r="O155" i="14"/>
  <c r="C155" i="14"/>
  <c r="A155" i="14"/>
  <c r="R154" i="14"/>
  <c r="Q154" i="14"/>
  <c r="P154" i="14"/>
  <c r="O154" i="14"/>
  <c r="C154" i="14"/>
  <c r="A154" i="14"/>
  <c r="B154" i="14" s="1"/>
  <c r="A153" i="14"/>
  <c r="A152" i="14"/>
  <c r="A150" i="14"/>
  <c r="R149" i="14"/>
  <c r="Q149" i="14"/>
  <c r="P149" i="14"/>
  <c r="O149" i="14"/>
  <c r="R148" i="14"/>
  <c r="Q148" i="14"/>
  <c r="P148" i="14"/>
  <c r="O148" i="14"/>
  <c r="R147" i="14"/>
  <c r="Q147" i="14"/>
  <c r="P147" i="14"/>
  <c r="O147" i="14"/>
  <c r="R146" i="14"/>
  <c r="Q146" i="14"/>
  <c r="P146" i="14"/>
  <c r="O146" i="14"/>
  <c r="R145" i="14"/>
  <c r="Q145" i="14"/>
  <c r="P145" i="14"/>
  <c r="O145" i="14"/>
  <c r="R144" i="14"/>
  <c r="Q144" i="14"/>
  <c r="P144" i="14"/>
  <c r="O144" i="14"/>
  <c r="R143" i="14"/>
  <c r="Q143" i="14"/>
  <c r="P143" i="14"/>
  <c r="O143" i="14"/>
  <c r="R142" i="14"/>
  <c r="Q142" i="14"/>
  <c r="P142" i="14"/>
  <c r="O142" i="14"/>
  <c r="R141" i="14"/>
  <c r="Q141" i="14"/>
  <c r="P141" i="14"/>
  <c r="O141" i="14"/>
  <c r="R140" i="14"/>
  <c r="Q140" i="14"/>
  <c r="P140" i="14"/>
  <c r="O140" i="14"/>
  <c r="R139" i="14"/>
  <c r="Q139" i="14"/>
  <c r="P139" i="14"/>
  <c r="O139" i="14"/>
  <c r="R138" i="14"/>
  <c r="Q138" i="14"/>
  <c r="P138" i="14"/>
  <c r="O138" i="14"/>
  <c r="R137" i="14"/>
  <c r="Q137" i="14"/>
  <c r="P137" i="14"/>
  <c r="O137" i="14"/>
  <c r="R136" i="14"/>
  <c r="Q136" i="14"/>
  <c r="P136" i="14"/>
  <c r="O136" i="14"/>
  <c r="R135" i="14"/>
  <c r="Q135" i="14"/>
  <c r="P135" i="14"/>
  <c r="O135" i="14"/>
  <c r="A134" i="14"/>
  <c r="A133" i="14"/>
  <c r="A132" i="14"/>
  <c r="A131" i="14"/>
  <c r="A130" i="14"/>
  <c r="A129" i="14"/>
  <c r="A128" i="14"/>
  <c r="R127" i="14"/>
  <c r="Q127" i="14"/>
  <c r="P127" i="14"/>
  <c r="O127" i="14"/>
  <c r="C127" i="14"/>
  <c r="A127" i="14"/>
  <c r="R126" i="14"/>
  <c r="Q126" i="14"/>
  <c r="P126" i="14"/>
  <c r="O126" i="14"/>
  <c r="C126" i="14"/>
  <c r="A126" i="14"/>
  <c r="R125" i="14"/>
  <c r="Q125" i="14"/>
  <c r="P125" i="14"/>
  <c r="O125" i="14"/>
  <c r="C125" i="14"/>
  <c r="A125" i="14"/>
  <c r="R124" i="14"/>
  <c r="Q124" i="14"/>
  <c r="P124" i="14"/>
  <c r="O124" i="14"/>
  <c r="C124" i="14"/>
  <c r="A124" i="14"/>
  <c r="R123" i="14"/>
  <c r="Q123" i="14"/>
  <c r="P123" i="14"/>
  <c r="O123" i="14"/>
  <c r="C123" i="14"/>
  <c r="A123" i="14"/>
  <c r="R122" i="14"/>
  <c r="Q122" i="14"/>
  <c r="P122" i="14"/>
  <c r="O122" i="14"/>
  <c r="C122" i="14"/>
  <c r="A122" i="14"/>
  <c r="R121" i="14"/>
  <c r="Q121" i="14"/>
  <c r="P121" i="14"/>
  <c r="O121" i="14"/>
  <c r="C121" i="14"/>
  <c r="A121" i="14"/>
  <c r="R120" i="14"/>
  <c r="Q120" i="14"/>
  <c r="P120" i="14"/>
  <c r="O120" i="14"/>
  <c r="C120" i="14"/>
  <c r="A120" i="14"/>
  <c r="R119" i="14"/>
  <c r="Q119" i="14"/>
  <c r="P119" i="14"/>
  <c r="O119" i="14"/>
  <c r="C119" i="14"/>
  <c r="A119" i="14"/>
  <c r="R118" i="14"/>
  <c r="Q118" i="14"/>
  <c r="P118" i="14"/>
  <c r="O118" i="14"/>
  <c r="C118" i="14"/>
  <c r="A118" i="14"/>
  <c r="R117" i="14"/>
  <c r="Q117" i="14"/>
  <c r="P117" i="14"/>
  <c r="O117" i="14"/>
  <c r="C117" i="14"/>
  <c r="A117" i="14"/>
  <c r="R116" i="14"/>
  <c r="Q116" i="14"/>
  <c r="P116" i="14"/>
  <c r="O116" i="14"/>
  <c r="C116" i="14"/>
  <c r="A116" i="14"/>
  <c r="R115" i="14"/>
  <c r="Q115" i="14"/>
  <c r="P115" i="14"/>
  <c r="O115" i="14"/>
  <c r="C115" i="14"/>
  <c r="A115" i="14"/>
  <c r="R114" i="14"/>
  <c r="Q114" i="14"/>
  <c r="P114" i="14"/>
  <c r="O114" i="14"/>
  <c r="C114" i="14"/>
  <c r="A114" i="14"/>
  <c r="R113" i="14"/>
  <c r="Q113" i="14"/>
  <c r="P113" i="14"/>
  <c r="O113" i="14"/>
  <c r="C113" i="14"/>
  <c r="A113" i="14"/>
  <c r="B113" i="14" s="1"/>
  <c r="A112" i="14"/>
  <c r="A111" i="14"/>
  <c r="A110" i="14"/>
  <c r="A109" i="14"/>
  <c r="R108" i="14"/>
  <c r="Q108" i="14"/>
  <c r="P108" i="14"/>
  <c r="O108" i="14"/>
  <c r="C108" i="14"/>
  <c r="A108" i="14"/>
  <c r="R107" i="14"/>
  <c r="Q107" i="14"/>
  <c r="P107" i="14"/>
  <c r="O107" i="14"/>
  <c r="C107" i="14"/>
  <c r="A107" i="14"/>
  <c r="R106" i="14"/>
  <c r="Q106" i="14"/>
  <c r="P106" i="14"/>
  <c r="O106" i="14"/>
  <c r="C106" i="14"/>
  <c r="A106" i="14"/>
  <c r="R105" i="14"/>
  <c r="Q105" i="14"/>
  <c r="P105" i="14"/>
  <c r="O105" i="14"/>
  <c r="C105" i="14"/>
  <c r="A105" i="14"/>
  <c r="R104" i="14"/>
  <c r="Q104" i="14"/>
  <c r="P104" i="14"/>
  <c r="O104" i="14"/>
  <c r="C104" i="14"/>
  <c r="A104" i="14"/>
  <c r="R103" i="14"/>
  <c r="Q103" i="14"/>
  <c r="P103" i="14"/>
  <c r="O103" i="14"/>
  <c r="C103" i="14"/>
  <c r="A103" i="14"/>
  <c r="R102" i="14"/>
  <c r="Q102" i="14"/>
  <c r="P102" i="14"/>
  <c r="O102" i="14"/>
  <c r="C102" i="14"/>
  <c r="A102" i="14"/>
  <c r="R101" i="14"/>
  <c r="Q101" i="14"/>
  <c r="P101" i="14"/>
  <c r="O101" i="14"/>
  <c r="C101" i="14"/>
  <c r="A101" i="14"/>
  <c r="R100" i="14"/>
  <c r="Q100" i="14"/>
  <c r="P100" i="14"/>
  <c r="O100" i="14"/>
  <c r="C100" i="14"/>
  <c r="A100" i="14"/>
  <c r="R99" i="14"/>
  <c r="Q99" i="14"/>
  <c r="P99" i="14"/>
  <c r="O99" i="14"/>
  <c r="C99" i="14"/>
  <c r="A99" i="14"/>
  <c r="R98" i="14"/>
  <c r="Q98" i="14"/>
  <c r="P98" i="14"/>
  <c r="O98" i="14"/>
  <c r="C98" i="14"/>
  <c r="A98" i="14"/>
  <c r="R97" i="14"/>
  <c r="Q97" i="14"/>
  <c r="P97" i="14"/>
  <c r="O97" i="14"/>
  <c r="C97" i="14"/>
  <c r="A97" i="14"/>
  <c r="R96" i="14"/>
  <c r="Q96" i="14"/>
  <c r="P96" i="14"/>
  <c r="O96" i="14"/>
  <c r="C96" i="14"/>
  <c r="A96" i="14"/>
  <c r="R95" i="14"/>
  <c r="Q95" i="14"/>
  <c r="P95" i="14"/>
  <c r="O95" i="14"/>
  <c r="C95" i="14"/>
  <c r="A95" i="14"/>
  <c r="B95" i="14" s="1"/>
  <c r="A94" i="14"/>
  <c r="A93" i="14"/>
  <c r="A91" i="14"/>
  <c r="R90" i="14"/>
  <c r="Q90" i="14"/>
  <c r="P90" i="14"/>
  <c r="O90" i="14"/>
  <c r="R89" i="14"/>
  <c r="Q89" i="14"/>
  <c r="P89" i="14"/>
  <c r="O89" i="14"/>
  <c r="R88" i="14"/>
  <c r="Q88" i="14"/>
  <c r="P88" i="14"/>
  <c r="O88" i="14"/>
  <c r="R87" i="14"/>
  <c r="Q87" i="14"/>
  <c r="P87" i="14"/>
  <c r="O87" i="14"/>
  <c r="R86" i="14"/>
  <c r="Q86" i="14"/>
  <c r="P86" i="14"/>
  <c r="O86" i="14"/>
  <c r="R85" i="14"/>
  <c r="Q85" i="14"/>
  <c r="P85" i="14"/>
  <c r="O85" i="14"/>
  <c r="R84" i="14"/>
  <c r="Q84" i="14"/>
  <c r="P84" i="14"/>
  <c r="O84" i="14"/>
  <c r="R83" i="14"/>
  <c r="Q83" i="14"/>
  <c r="P83" i="14"/>
  <c r="O83" i="14"/>
  <c r="R82" i="14"/>
  <c r="Q82" i="14"/>
  <c r="P82" i="14"/>
  <c r="O82" i="14"/>
  <c r="R81" i="14"/>
  <c r="Q81" i="14"/>
  <c r="P81" i="14"/>
  <c r="O81" i="14"/>
  <c r="R80" i="14"/>
  <c r="Q80" i="14"/>
  <c r="P80" i="14"/>
  <c r="O80" i="14"/>
  <c r="R79" i="14"/>
  <c r="Q79" i="14"/>
  <c r="P79" i="14"/>
  <c r="O79" i="14"/>
  <c r="R78" i="14"/>
  <c r="Q78" i="14"/>
  <c r="P78" i="14"/>
  <c r="O78" i="14"/>
  <c r="R77" i="14"/>
  <c r="Q77" i="14"/>
  <c r="P77" i="14"/>
  <c r="O77" i="14"/>
  <c r="Q76" i="14"/>
  <c r="P76" i="14"/>
  <c r="A75" i="14"/>
  <c r="A74" i="14"/>
  <c r="A73" i="14"/>
  <c r="C72" i="14"/>
  <c r="A72" i="14"/>
  <c r="A71" i="14"/>
  <c r="A70" i="14"/>
  <c r="A69" i="14"/>
  <c r="R68" i="14"/>
  <c r="Q68" i="14"/>
  <c r="P68" i="14"/>
  <c r="O68" i="14"/>
  <c r="C68" i="14"/>
  <c r="A68" i="14"/>
  <c r="R67" i="14"/>
  <c r="Q67" i="14"/>
  <c r="P67" i="14"/>
  <c r="O67" i="14"/>
  <c r="C67" i="14"/>
  <c r="A67" i="14"/>
  <c r="R66" i="14"/>
  <c r="Q66" i="14"/>
  <c r="P66" i="14"/>
  <c r="O66" i="14"/>
  <c r="C66" i="14"/>
  <c r="A66" i="14"/>
  <c r="R65" i="14"/>
  <c r="Q65" i="14"/>
  <c r="P65" i="14"/>
  <c r="O65" i="14"/>
  <c r="C65" i="14"/>
  <c r="A65" i="14"/>
  <c r="R64" i="14"/>
  <c r="Q64" i="14"/>
  <c r="P64" i="14"/>
  <c r="O64" i="14"/>
  <c r="C64" i="14"/>
  <c r="A64" i="14"/>
  <c r="R63" i="14"/>
  <c r="Q63" i="14"/>
  <c r="P63" i="14"/>
  <c r="O63" i="14"/>
  <c r="C63" i="14"/>
  <c r="A63" i="14"/>
  <c r="R62" i="14"/>
  <c r="Q62" i="14"/>
  <c r="P62" i="14"/>
  <c r="O62" i="14"/>
  <c r="C62" i="14"/>
  <c r="A62" i="14"/>
  <c r="R61" i="14"/>
  <c r="Q61" i="14"/>
  <c r="P61" i="14"/>
  <c r="O61" i="14"/>
  <c r="C61" i="14"/>
  <c r="A61" i="14"/>
  <c r="R60" i="14"/>
  <c r="Q60" i="14"/>
  <c r="P60" i="14"/>
  <c r="O60" i="14"/>
  <c r="C60" i="14"/>
  <c r="A60" i="14"/>
  <c r="R59" i="14"/>
  <c r="Q59" i="14"/>
  <c r="P59" i="14"/>
  <c r="O59" i="14"/>
  <c r="C59" i="14"/>
  <c r="A59" i="14"/>
  <c r="R58" i="14"/>
  <c r="Q58" i="14"/>
  <c r="P58" i="14"/>
  <c r="O58" i="14"/>
  <c r="C58" i="14"/>
  <c r="A58" i="14"/>
  <c r="R57" i="14"/>
  <c r="Q57" i="14"/>
  <c r="P57" i="14"/>
  <c r="O57" i="14"/>
  <c r="C57" i="14"/>
  <c r="A57" i="14"/>
  <c r="R56" i="14"/>
  <c r="Q56" i="14"/>
  <c r="P56" i="14"/>
  <c r="O56" i="14"/>
  <c r="C56" i="14"/>
  <c r="A56" i="14"/>
  <c r="R55" i="14"/>
  <c r="Q55" i="14"/>
  <c r="P55" i="14"/>
  <c r="O55" i="14"/>
  <c r="C55" i="14"/>
  <c r="A55" i="14"/>
  <c r="R54" i="14"/>
  <c r="Q54" i="14"/>
  <c r="P54" i="14"/>
  <c r="O54" i="14"/>
  <c r="C54" i="14"/>
  <c r="A54" i="14"/>
  <c r="B54" i="14" s="1"/>
  <c r="A53" i="14"/>
  <c r="A52" i="14"/>
  <c r="A51" i="14"/>
  <c r="A50" i="14"/>
  <c r="R49" i="14"/>
  <c r="Q49" i="14"/>
  <c r="P49" i="14"/>
  <c r="O49" i="14"/>
  <c r="C49" i="14"/>
  <c r="A49" i="14"/>
  <c r="R48" i="14"/>
  <c r="Q48" i="14"/>
  <c r="P48" i="14"/>
  <c r="O48" i="14"/>
  <c r="C48" i="14"/>
  <c r="A48" i="14"/>
  <c r="R47" i="14"/>
  <c r="Q47" i="14"/>
  <c r="P47" i="14"/>
  <c r="O47" i="14"/>
  <c r="C47" i="14"/>
  <c r="A47" i="14"/>
  <c r="R46" i="14"/>
  <c r="Q46" i="14"/>
  <c r="P46" i="14"/>
  <c r="O46" i="14"/>
  <c r="C46" i="14"/>
  <c r="A46" i="14"/>
  <c r="R45" i="14"/>
  <c r="Q45" i="14"/>
  <c r="P45" i="14"/>
  <c r="O45" i="14"/>
  <c r="C45" i="14"/>
  <c r="A45" i="14"/>
  <c r="R44" i="14"/>
  <c r="Q44" i="14"/>
  <c r="P44" i="14"/>
  <c r="O44" i="14"/>
  <c r="C44" i="14"/>
  <c r="A44" i="14"/>
  <c r="R43" i="14"/>
  <c r="Q43" i="14"/>
  <c r="P43" i="14"/>
  <c r="O43" i="14"/>
  <c r="C43" i="14"/>
  <c r="A43" i="14"/>
  <c r="R42" i="14"/>
  <c r="Q42" i="14"/>
  <c r="P42" i="14"/>
  <c r="O42" i="14"/>
  <c r="C42" i="14"/>
  <c r="A42" i="14"/>
  <c r="R41" i="14"/>
  <c r="Q41" i="14"/>
  <c r="P41" i="14"/>
  <c r="O41" i="14"/>
  <c r="C41" i="14"/>
  <c r="A41" i="14"/>
  <c r="R40" i="14"/>
  <c r="Q40" i="14"/>
  <c r="P40" i="14"/>
  <c r="O40" i="14"/>
  <c r="C40" i="14"/>
  <c r="A40" i="14"/>
  <c r="R39" i="14"/>
  <c r="Q39" i="14"/>
  <c r="P39" i="14"/>
  <c r="O39" i="14"/>
  <c r="C39" i="14"/>
  <c r="A39" i="14"/>
  <c r="R38" i="14"/>
  <c r="Q38" i="14"/>
  <c r="P38" i="14"/>
  <c r="O38" i="14"/>
  <c r="C38" i="14"/>
  <c r="A38" i="14"/>
  <c r="R37" i="14"/>
  <c r="Q37" i="14"/>
  <c r="P37" i="14"/>
  <c r="O37" i="14"/>
  <c r="C37" i="14"/>
  <c r="A37" i="14"/>
  <c r="R36" i="14"/>
  <c r="Q36" i="14"/>
  <c r="P36" i="14"/>
  <c r="O36" i="14"/>
  <c r="C36" i="14"/>
  <c r="A36" i="14"/>
  <c r="B36" i="14" s="1"/>
  <c r="A35" i="14"/>
  <c r="A34" i="14"/>
  <c r="A32" i="14"/>
  <c r="R31" i="14"/>
  <c r="Q31" i="14"/>
  <c r="P31" i="14"/>
  <c r="O31" i="14"/>
  <c r="R30" i="14"/>
  <c r="Q30" i="14"/>
  <c r="P30" i="14"/>
  <c r="O30" i="14"/>
  <c r="R29" i="14"/>
  <c r="Q29" i="14"/>
  <c r="P29" i="14"/>
  <c r="O29" i="14"/>
  <c r="R28" i="14"/>
  <c r="Q28" i="14"/>
  <c r="P28" i="14"/>
  <c r="O28" i="14"/>
  <c r="R27" i="14"/>
  <c r="Q27" i="14"/>
  <c r="P27" i="14"/>
  <c r="O27" i="14"/>
  <c r="R26" i="14"/>
  <c r="Q26" i="14"/>
  <c r="P26" i="14"/>
  <c r="O26" i="14"/>
  <c r="R25" i="14"/>
  <c r="Q25" i="14"/>
  <c r="P25" i="14"/>
  <c r="O25" i="14"/>
  <c r="R24" i="14"/>
  <c r="Q24" i="14"/>
  <c r="P24" i="14"/>
  <c r="O24" i="14"/>
  <c r="R23" i="14"/>
  <c r="Q23" i="14"/>
  <c r="P23" i="14"/>
  <c r="O23" i="14"/>
  <c r="R22" i="14"/>
  <c r="Q22" i="14"/>
  <c r="P22" i="14"/>
  <c r="O22" i="14"/>
  <c r="R21" i="14"/>
  <c r="Q21" i="14"/>
  <c r="P21" i="14"/>
  <c r="O21" i="14"/>
  <c r="R20" i="14"/>
  <c r="Q20" i="14"/>
  <c r="P20" i="14"/>
  <c r="O20" i="14"/>
  <c r="R19" i="14"/>
  <c r="Q19" i="14"/>
  <c r="P19" i="14"/>
  <c r="O19" i="14"/>
  <c r="R18" i="14"/>
  <c r="Q18" i="14"/>
  <c r="P18" i="14"/>
  <c r="O18" i="14"/>
  <c r="Q17" i="14"/>
  <c r="P17" i="14"/>
  <c r="A16" i="14"/>
  <c r="A15" i="14"/>
  <c r="A14" i="14"/>
  <c r="C13" i="14"/>
  <c r="A13" i="14"/>
  <c r="A12" i="14"/>
  <c r="A11" i="14"/>
  <c r="A10" i="14"/>
  <c r="A9" i="14"/>
  <c r="A8" i="14"/>
  <c r="C7" i="14"/>
  <c r="A7" i="14"/>
  <c r="B7" i="14" s="1"/>
  <c r="C6" i="14"/>
  <c r="I2" i="14"/>
  <c r="B185" i="13"/>
  <c r="A185" i="13" s="1"/>
  <c r="C267" i="7"/>
  <c r="A267" i="7"/>
  <c r="A267" i="14" s="1"/>
  <c r="C266" i="7"/>
  <c r="A266" i="7"/>
  <c r="A266" i="9" s="1"/>
  <c r="C265" i="7"/>
  <c r="A265" i="7"/>
  <c r="A265" i="14" s="1"/>
  <c r="C264" i="7"/>
  <c r="A264" i="7"/>
  <c r="A264" i="9" s="1"/>
  <c r="C263" i="7"/>
  <c r="A263" i="7"/>
  <c r="A263" i="14" s="1"/>
  <c r="C262" i="7"/>
  <c r="A262" i="7"/>
  <c r="A262" i="9" s="1"/>
  <c r="C261" i="7"/>
  <c r="A261" i="7"/>
  <c r="A261" i="9" s="1"/>
  <c r="C260" i="7"/>
  <c r="A260" i="7"/>
  <c r="A260" i="9" s="1"/>
  <c r="C259" i="7"/>
  <c r="A259" i="7"/>
  <c r="A259" i="14" s="1"/>
  <c r="C258" i="7"/>
  <c r="A258" i="7"/>
  <c r="A258" i="9" s="1"/>
  <c r="C257" i="7"/>
  <c r="A257" i="7"/>
  <c r="A257" i="14" s="1"/>
  <c r="C256" i="7"/>
  <c r="A256" i="7"/>
  <c r="A256" i="9" s="1"/>
  <c r="C255" i="7"/>
  <c r="A255" i="7"/>
  <c r="A255" i="14" s="1"/>
  <c r="C254" i="7"/>
  <c r="A254" i="7"/>
  <c r="A254" i="9" s="1"/>
  <c r="C253" i="7"/>
  <c r="A253" i="7"/>
  <c r="B134" i="13"/>
  <c r="C208" i="7"/>
  <c r="A208" i="7"/>
  <c r="A208" i="14" s="1"/>
  <c r="C207" i="7"/>
  <c r="A207" i="7"/>
  <c r="A207" i="9" s="1"/>
  <c r="C206" i="7"/>
  <c r="A206" i="7"/>
  <c r="A206" i="14" s="1"/>
  <c r="C205" i="7"/>
  <c r="A205" i="7"/>
  <c r="A205" i="9" s="1"/>
  <c r="C204" i="7"/>
  <c r="A204" i="7"/>
  <c r="A204" i="9" s="1"/>
  <c r="C203" i="7"/>
  <c r="A203" i="7"/>
  <c r="A203" i="14" s="1"/>
  <c r="C202" i="7"/>
  <c r="A202" i="7"/>
  <c r="A202" i="9" s="1"/>
  <c r="C201" i="7"/>
  <c r="A201" i="7"/>
  <c r="A201" i="14" s="1"/>
  <c r="C200" i="7"/>
  <c r="A200" i="7"/>
  <c r="A200" i="14" s="1"/>
  <c r="C199" i="7"/>
  <c r="A199" i="7"/>
  <c r="A199" i="9" s="1"/>
  <c r="C198" i="7"/>
  <c r="A198" i="7"/>
  <c r="A198" i="14" s="1"/>
  <c r="C197" i="7"/>
  <c r="A197" i="7"/>
  <c r="A197" i="9" s="1"/>
  <c r="C196" i="7"/>
  <c r="A196" i="7"/>
  <c r="A196" i="9" s="1"/>
  <c r="C195" i="7"/>
  <c r="A195" i="7"/>
  <c r="A195" i="14" s="1"/>
  <c r="C194" i="7"/>
  <c r="A194" i="7"/>
  <c r="B113" i="13"/>
  <c r="A113" i="13" s="1"/>
  <c r="B98" i="13"/>
  <c r="C149" i="7"/>
  <c r="A149" i="7"/>
  <c r="A149" i="9" s="1"/>
  <c r="C148" i="7"/>
  <c r="A148" i="7"/>
  <c r="A148" i="9" s="1"/>
  <c r="C147" i="7"/>
  <c r="A147" i="7"/>
  <c r="A147" i="9" s="1"/>
  <c r="C146" i="7"/>
  <c r="A146" i="7"/>
  <c r="A146" i="14" s="1"/>
  <c r="C145" i="7"/>
  <c r="A145" i="7"/>
  <c r="A145" i="9" s="1"/>
  <c r="C144" i="7"/>
  <c r="A144" i="7"/>
  <c r="A144" i="14" s="1"/>
  <c r="C143" i="7"/>
  <c r="A143" i="7"/>
  <c r="A143" i="9" s="1"/>
  <c r="C142" i="7"/>
  <c r="A142" i="7"/>
  <c r="A142" i="9" s="1"/>
  <c r="C141" i="7"/>
  <c r="A141" i="7"/>
  <c r="A141" i="9" s="1"/>
  <c r="C140" i="7"/>
  <c r="A140" i="7"/>
  <c r="A140" i="9" s="1"/>
  <c r="C139" i="7"/>
  <c r="A139" i="7"/>
  <c r="A139" i="9" s="1"/>
  <c r="C138" i="7"/>
  <c r="A138" i="7"/>
  <c r="A138" i="14" s="1"/>
  <c r="C137" i="7"/>
  <c r="A137" i="7"/>
  <c r="A137" i="9" s="1"/>
  <c r="C136" i="7"/>
  <c r="A136" i="7"/>
  <c r="A136" i="14" s="1"/>
  <c r="C135" i="7"/>
  <c r="A135" i="7"/>
  <c r="C90" i="7"/>
  <c r="A90" i="7"/>
  <c r="C89" i="7"/>
  <c r="A89" i="7"/>
  <c r="C88" i="7"/>
  <c r="A88" i="7"/>
  <c r="C87" i="7"/>
  <c r="A87" i="7"/>
  <c r="C86" i="7"/>
  <c r="A86" i="7"/>
  <c r="C85" i="7"/>
  <c r="A85" i="7"/>
  <c r="C84" i="7"/>
  <c r="A84" i="7"/>
  <c r="C83" i="7"/>
  <c r="A83" i="7"/>
  <c r="C82" i="7"/>
  <c r="A82" i="7"/>
  <c r="C81" i="7"/>
  <c r="A81" i="7"/>
  <c r="C80" i="7"/>
  <c r="A80" i="7"/>
  <c r="C79" i="7"/>
  <c r="A79" i="7"/>
  <c r="C78" i="7"/>
  <c r="C78" i="14" s="1"/>
  <c r="A78" i="7"/>
  <c r="C77" i="7"/>
  <c r="A77" i="7"/>
  <c r="C76" i="7"/>
  <c r="A76" i="7"/>
  <c r="C72" i="7"/>
  <c r="B41" i="13"/>
  <c r="A41" i="13" s="1"/>
  <c r="J37" i="9"/>
  <c r="C31" i="7"/>
  <c r="A31" i="7"/>
  <c r="C30" i="7"/>
  <c r="A30" i="7"/>
  <c r="C29" i="7"/>
  <c r="A29" i="7"/>
  <c r="C28" i="7"/>
  <c r="A28" i="7"/>
  <c r="C27" i="7"/>
  <c r="A27" i="7"/>
  <c r="C26" i="7"/>
  <c r="A26" i="7"/>
  <c r="C25" i="7"/>
  <c r="A25" i="7"/>
  <c r="C24" i="7"/>
  <c r="A24" i="7"/>
  <c r="C23" i="7"/>
  <c r="A23" i="7"/>
  <c r="C22" i="7"/>
  <c r="A22" i="7"/>
  <c r="C21" i="7"/>
  <c r="A21" i="7"/>
  <c r="C20" i="7"/>
  <c r="A20" i="7"/>
  <c r="C19" i="7"/>
  <c r="A19" i="7"/>
  <c r="C18" i="7"/>
  <c r="C18" i="14" s="1"/>
  <c r="A18" i="7"/>
  <c r="C17" i="7"/>
  <c r="A17" i="7"/>
  <c r="C13" i="7"/>
  <c r="D7" i="7"/>
  <c r="D6" i="7"/>
  <c r="B6" i="7"/>
  <c r="E2" i="7"/>
  <c r="C2" i="7"/>
  <c r="F43" i="15"/>
  <c r="D43" i="15"/>
  <c r="C43" i="15"/>
  <c r="A43" i="15"/>
  <c r="F42" i="15"/>
  <c r="D42" i="15"/>
  <c r="C42" i="15"/>
  <c r="A42" i="15"/>
  <c r="F41" i="15"/>
  <c r="D41" i="15"/>
  <c r="C41" i="15"/>
  <c r="A41" i="15"/>
  <c r="F40" i="15"/>
  <c r="D40" i="15"/>
  <c r="C40" i="15"/>
  <c r="A40" i="15"/>
  <c r="F39" i="15"/>
  <c r="D39" i="15"/>
  <c r="C39" i="15"/>
  <c r="A39" i="15"/>
  <c r="F38" i="15"/>
  <c r="D38" i="15"/>
  <c r="C38" i="15"/>
  <c r="A38" i="15"/>
  <c r="F37" i="15"/>
  <c r="D37" i="15"/>
  <c r="C37" i="15"/>
  <c r="A37" i="15"/>
  <c r="F36" i="15"/>
  <c r="D36" i="15"/>
  <c r="C36" i="15"/>
  <c r="A36" i="15"/>
  <c r="F35" i="15"/>
  <c r="D35" i="15"/>
  <c r="C35" i="15"/>
  <c r="A35" i="15"/>
  <c r="F34" i="15"/>
  <c r="D34" i="15"/>
  <c r="C34" i="15"/>
  <c r="A34" i="15"/>
  <c r="F33" i="15"/>
  <c r="D33" i="15"/>
  <c r="C33" i="15"/>
  <c r="A33" i="15"/>
  <c r="F32" i="15"/>
  <c r="D32" i="15"/>
  <c r="C32" i="15"/>
  <c r="A32" i="15"/>
  <c r="F31" i="15"/>
  <c r="D31" i="15"/>
  <c r="C31" i="15"/>
  <c r="A31" i="15"/>
  <c r="F30" i="15"/>
  <c r="D30" i="15"/>
  <c r="C30" i="15"/>
  <c r="A30" i="15"/>
  <c r="D29" i="15"/>
  <c r="C29" i="15"/>
  <c r="A29" i="15"/>
  <c r="B29" i="15" s="1"/>
  <c r="F28" i="15"/>
  <c r="E28" i="15"/>
  <c r="D28" i="15"/>
  <c r="C28" i="15"/>
  <c r="I60" i="2"/>
  <c r="D60" i="2"/>
  <c r="K52" i="2"/>
  <c r="H52" i="2"/>
  <c r="K51" i="2"/>
  <c r="H51" i="2"/>
  <c r="K50" i="2"/>
  <c r="H50" i="2"/>
  <c r="K49" i="2"/>
  <c r="H49" i="2"/>
  <c r="J47" i="2"/>
  <c r="I47" i="2"/>
  <c r="K47" i="2" s="1"/>
  <c r="H47" i="2"/>
  <c r="J46" i="2"/>
  <c r="I46" i="2"/>
  <c r="K46" i="2" s="1"/>
  <c r="H46" i="2"/>
  <c r="J45" i="2"/>
  <c r="I45" i="2"/>
  <c r="K45" i="2" s="1"/>
  <c r="H45" i="2"/>
  <c r="J44" i="2"/>
  <c r="I44" i="2"/>
  <c r="K44" i="2" s="1"/>
  <c r="H44" i="2"/>
  <c r="B44" i="2"/>
  <c r="L31" i="2"/>
  <c r="L30" i="2"/>
  <c r="L29" i="2"/>
  <c r="B29" i="2"/>
  <c r="L43" i="15"/>
  <c r="K43" i="15"/>
  <c r="J43" i="15"/>
  <c r="AB24" i="2"/>
  <c r="P43" i="15"/>
  <c r="K24" i="2"/>
  <c r="H24" i="2"/>
  <c r="L42" i="15"/>
  <c r="K42" i="15"/>
  <c r="J42" i="15"/>
  <c r="S23" i="2"/>
  <c r="O42" i="15"/>
  <c r="K23" i="2"/>
  <c r="H23" i="2"/>
  <c r="L41" i="15"/>
  <c r="K41" i="15"/>
  <c r="J41" i="15"/>
  <c r="AB22" i="2"/>
  <c r="P41" i="15"/>
  <c r="K22" i="2"/>
  <c r="H22" i="2"/>
  <c r="E41" i="15" s="1"/>
  <c r="L40" i="15"/>
  <c r="K40" i="15"/>
  <c r="J40" i="15"/>
  <c r="AB21" i="2"/>
  <c r="P40" i="15"/>
  <c r="K21" i="2"/>
  <c r="H21" i="2"/>
  <c r="L39" i="15"/>
  <c r="K39" i="15"/>
  <c r="J39" i="15"/>
  <c r="AB20" i="2"/>
  <c r="P39" i="15"/>
  <c r="K20" i="2"/>
  <c r="H20" i="2"/>
  <c r="L38" i="15"/>
  <c r="K38" i="15"/>
  <c r="J38" i="15"/>
  <c r="AA19" i="2"/>
  <c r="P38" i="15"/>
  <c r="K19" i="2"/>
  <c r="H19" i="2"/>
  <c r="L37" i="15"/>
  <c r="K37" i="15"/>
  <c r="J37" i="15"/>
  <c r="S18" i="2"/>
  <c r="O37" i="15"/>
  <c r="K18" i="2"/>
  <c r="H18" i="2"/>
  <c r="L36" i="15"/>
  <c r="K36" i="15"/>
  <c r="J36" i="15"/>
  <c r="AB17" i="2"/>
  <c r="P36" i="15"/>
  <c r="K17" i="2"/>
  <c r="H17" i="2"/>
  <c r="L35" i="15"/>
  <c r="K35" i="15"/>
  <c r="J35" i="15"/>
  <c r="S16" i="2"/>
  <c r="O35" i="15"/>
  <c r="K16" i="2"/>
  <c r="H16" i="2"/>
  <c r="L34" i="15"/>
  <c r="K34" i="15"/>
  <c r="J34" i="15"/>
  <c r="S15" i="2"/>
  <c r="P34" i="15"/>
  <c r="K15" i="2"/>
  <c r="H15" i="2"/>
  <c r="L33" i="15"/>
  <c r="K33" i="15"/>
  <c r="J33" i="15"/>
  <c r="AB14" i="2"/>
  <c r="P33" i="15"/>
  <c r="K14" i="2"/>
  <c r="H14" i="2"/>
  <c r="L32" i="15"/>
  <c r="K32" i="15"/>
  <c r="J32" i="15"/>
  <c r="S13" i="2"/>
  <c r="P32" i="15"/>
  <c r="K13" i="2"/>
  <c r="H13" i="2"/>
  <c r="L31" i="15"/>
  <c r="K31" i="15"/>
  <c r="J31" i="15"/>
  <c r="AB12" i="2"/>
  <c r="O31" i="15"/>
  <c r="K12" i="2"/>
  <c r="H12" i="2"/>
  <c r="L30" i="15"/>
  <c r="K30" i="15"/>
  <c r="J30" i="15"/>
  <c r="AA11" i="2"/>
  <c r="P30" i="15"/>
  <c r="K11" i="2"/>
  <c r="H11" i="2"/>
  <c r="L29" i="15"/>
  <c r="K29" i="15"/>
  <c r="J29" i="15"/>
  <c r="AB10" i="2"/>
  <c r="P29" i="15"/>
  <c r="K10" i="2"/>
  <c r="F29" i="15" s="1"/>
  <c r="H10" i="2"/>
  <c r="O10" i="2" s="1"/>
  <c r="B10" i="2"/>
  <c r="E4" i="8"/>
  <c r="D4" i="8"/>
  <c r="C7" i="9" l="1"/>
  <c r="D45" i="2"/>
  <c r="D59" i="2"/>
  <c r="C7" i="13"/>
  <c r="Q72" i="2"/>
  <c r="D51" i="2"/>
  <c r="B16" i="12"/>
  <c r="E218" i="7"/>
  <c r="E159" i="7"/>
  <c r="E41" i="7"/>
  <c r="E100" i="7"/>
  <c r="I100" i="7" s="1"/>
  <c r="E277" i="7"/>
  <c r="AG8" i="1"/>
  <c r="G33" i="2" s="1"/>
  <c r="H33" i="2" s="1"/>
  <c r="O33" i="2" s="1"/>
  <c r="P33" i="2" s="1"/>
  <c r="P73" i="2"/>
  <c r="Q79" i="2" s="1"/>
  <c r="AG3" i="1"/>
  <c r="C28" i="26"/>
  <c r="AH2" i="1"/>
  <c r="R72" i="2" s="1"/>
  <c r="C49" i="13"/>
  <c r="G32" i="15"/>
  <c r="T18" i="2"/>
  <c r="H37" i="15" s="1"/>
  <c r="AD16" i="2"/>
  <c r="A78" i="14"/>
  <c r="A34" i="26"/>
  <c r="A82" i="9"/>
  <c r="A38" i="26"/>
  <c r="A86" i="14"/>
  <c r="A42" i="26"/>
  <c r="A90" i="9"/>
  <c r="A46" i="26"/>
  <c r="A135" i="14"/>
  <c r="B135" i="14" s="1"/>
  <c r="B135" i="7"/>
  <c r="B136" i="7" s="1"/>
  <c r="B137" i="7" s="1"/>
  <c r="B138" i="7" s="1"/>
  <c r="B139" i="7" s="1"/>
  <c r="B140" i="7" s="1"/>
  <c r="B141" i="7" s="1"/>
  <c r="B142" i="7" s="1"/>
  <c r="B143" i="7" s="1"/>
  <c r="B144" i="7" s="1"/>
  <c r="B145" i="7" s="1"/>
  <c r="B146" i="7" s="1"/>
  <c r="B147" i="7" s="1"/>
  <c r="B148" i="7" s="1"/>
  <c r="B149" i="7" s="1"/>
  <c r="A30" i="9"/>
  <c r="A22" i="26"/>
  <c r="A19" i="14"/>
  <c r="A11" i="26"/>
  <c r="A23" i="9"/>
  <c r="A15" i="26"/>
  <c r="A27" i="9"/>
  <c r="A19" i="26"/>
  <c r="A31" i="14"/>
  <c r="A23" i="26"/>
  <c r="A253" i="9"/>
  <c r="B253" i="9" s="1"/>
  <c r="B254" i="9" s="1"/>
  <c r="B253" i="7"/>
  <c r="B254" i="7" s="1"/>
  <c r="B255" i="7" s="1"/>
  <c r="B256" i="7" s="1"/>
  <c r="B257" i="7" s="1"/>
  <c r="B258" i="7" s="1"/>
  <c r="B259" i="7" s="1"/>
  <c r="B260" i="7" s="1"/>
  <c r="B261" i="7" s="1"/>
  <c r="B262" i="7" s="1"/>
  <c r="B263" i="7" s="1"/>
  <c r="B264" i="7" s="1"/>
  <c r="B265" i="7" s="1"/>
  <c r="B266" i="7" s="1"/>
  <c r="B267" i="7" s="1"/>
  <c r="A79" i="14"/>
  <c r="A35" i="26"/>
  <c r="A76" i="9"/>
  <c r="B76" i="9" s="1"/>
  <c r="A32" i="26"/>
  <c r="B76" i="7"/>
  <c r="B77" i="7" s="1"/>
  <c r="B78" i="7" s="1"/>
  <c r="B79" i="7" s="1"/>
  <c r="B80" i="7" s="1"/>
  <c r="B81" i="7" s="1"/>
  <c r="B82" i="7" s="1"/>
  <c r="B83" i="7" s="1"/>
  <c r="B84" i="7" s="1"/>
  <c r="B85" i="7" s="1"/>
  <c r="B86" i="7" s="1"/>
  <c r="B87" i="7" s="1"/>
  <c r="B88" i="7" s="1"/>
  <c r="B89" i="7" s="1"/>
  <c r="B90" i="7" s="1"/>
  <c r="A80" i="14"/>
  <c r="A36" i="26"/>
  <c r="A84" i="9"/>
  <c r="A40" i="26"/>
  <c r="A88" i="14"/>
  <c r="A44" i="26"/>
  <c r="A22" i="14"/>
  <c r="A14" i="26"/>
  <c r="A83" i="9"/>
  <c r="A39" i="26"/>
  <c r="A87" i="9"/>
  <c r="A43" i="26"/>
  <c r="A20" i="9"/>
  <c r="A12" i="26"/>
  <c r="A24" i="14"/>
  <c r="A16" i="26"/>
  <c r="A28" i="9"/>
  <c r="A20" i="26"/>
  <c r="A18" i="9"/>
  <c r="A10" i="26"/>
  <c r="A77" i="9"/>
  <c r="A33" i="26"/>
  <c r="A81" i="14"/>
  <c r="A37" i="26"/>
  <c r="A85" i="9"/>
  <c r="A41" i="26"/>
  <c r="A89" i="14"/>
  <c r="A45" i="26"/>
  <c r="A194" i="9"/>
  <c r="B194" i="9" s="1"/>
  <c r="B194" i="7"/>
  <c r="B195" i="7" s="1"/>
  <c r="B196" i="7" s="1"/>
  <c r="B197" i="7" s="1"/>
  <c r="B198" i="7" s="1"/>
  <c r="B199" i="7" s="1"/>
  <c r="B200" i="7" s="1"/>
  <c r="B201" i="7" s="1"/>
  <c r="B202" i="7" s="1"/>
  <c r="B203" i="7" s="1"/>
  <c r="B204" i="7" s="1"/>
  <c r="B205" i="7" s="1"/>
  <c r="B206" i="7" s="1"/>
  <c r="B207" i="7" s="1"/>
  <c r="B208" i="7" s="1"/>
  <c r="A26" i="9"/>
  <c r="A18" i="26"/>
  <c r="A17" i="14"/>
  <c r="B17" i="14" s="1"/>
  <c r="A9" i="26"/>
  <c r="B17" i="7"/>
  <c r="B18" i="7" s="1"/>
  <c r="B19" i="7" s="1"/>
  <c r="B20" i="7" s="1"/>
  <c r="B21" i="7" s="1"/>
  <c r="B22" i="7" s="1"/>
  <c r="B23" i="7" s="1"/>
  <c r="B24" i="7" s="1"/>
  <c r="B25" i="7" s="1"/>
  <c r="B26" i="7" s="1"/>
  <c r="B27" i="7" s="1"/>
  <c r="B28" i="7" s="1"/>
  <c r="B29" i="7" s="1"/>
  <c r="B30" i="7" s="1"/>
  <c r="B31" i="7" s="1"/>
  <c r="A21" i="14"/>
  <c r="A13" i="26"/>
  <c r="A25" i="14"/>
  <c r="A17" i="26"/>
  <c r="A29" i="14"/>
  <c r="A21" i="26"/>
  <c r="B7" i="9"/>
  <c r="B8" i="9" s="1"/>
  <c r="B9" i="9" s="1"/>
  <c r="B10" i="9" s="1"/>
  <c r="B56" i="9"/>
  <c r="B57" i="9" s="1"/>
  <c r="B58" i="9" s="1"/>
  <c r="B59" i="9" s="1"/>
  <c r="B60" i="9" s="1"/>
  <c r="B61" i="9" s="1"/>
  <c r="B62" i="9" s="1"/>
  <c r="B63" i="9" s="1"/>
  <c r="B64" i="9" s="1"/>
  <c r="B65" i="9" s="1"/>
  <c r="B66" i="9" s="1"/>
  <c r="B67" i="9" s="1"/>
  <c r="B68" i="9" s="1"/>
  <c r="I50" i="12"/>
  <c r="B96" i="14"/>
  <c r="B97" i="14" s="1"/>
  <c r="B98" i="14" s="1"/>
  <c r="B99" i="14" s="1"/>
  <c r="B100" i="14" s="1"/>
  <c r="B101" i="14" s="1"/>
  <c r="B102" i="14" s="1"/>
  <c r="B103" i="14" s="1"/>
  <c r="B104" i="14" s="1"/>
  <c r="B105" i="14" s="1"/>
  <c r="B106" i="14" s="1"/>
  <c r="B107" i="14" s="1"/>
  <c r="B108" i="14" s="1"/>
  <c r="B114" i="14"/>
  <c r="B115" i="14" s="1"/>
  <c r="B116" i="14" s="1"/>
  <c r="B117" i="14" s="1"/>
  <c r="B118" i="14" s="1"/>
  <c r="B119" i="14" s="1"/>
  <c r="B120" i="14" s="1"/>
  <c r="B121" i="14" s="1"/>
  <c r="B122" i="14" s="1"/>
  <c r="B123" i="14" s="1"/>
  <c r="B124" i="14" s="1"/>
  <c r="B125" i="14" s="1"/>
  <c r="B126" i="14" s="1"/>
  <c r="B127" i="14" s="1"/>
  <c r="B155" i="9"/>
  <c r="B156" i="9" s="1"/>
  <c r="B157" i="9" s="1"/>
  <c r="B158" i="9" s="1"/>
  <c r="B159" i="9" s="1"/>
  <c r="B160" i="9" s="1"/>
  <c r="B37" i="14"/>
  <c r="B38" i="14" s="1"/>
  <c r="B39" i="14" s="1"/>
  <c r="B40" i="14" s="1"/>
  <c r="B41" i="14" s="1"/>
  <c r="B42" i="14" s="1"/>
  <c r="B43" i="14" s="1"/>
  <c r="B44" i="14" s="1"/>
  <c r="B45" i="14" s="1"/>
  <c r="B46" i="14" s="1"/>
  <c r="B47" i="14" s="1"/>
  <c r="B48" i="14" s="1"/>
  <c r="B49" i="14" s="1"/>
  <c r="B55" i="14"/>
  <c r="B56" i="14" s="1"/>
  <c r="B57" i="14" s="1"/>
  <c r="B58" i="14" s="1"/>
  <c r="B59" i="14" s="1"/>
  <c r="B60" i="14" s="1"/>
  <c r="B61" i="14" s="1"/>
  <c r="B62" i="14" s="1"/>
  <c r="B63" i="14" s="1"/>
  <c r="B64" i="14" s="1"/>
  <c r="B65" i="14" s="1"/>
  <c r="B155" i="14"/>
  <c r="B156" i="14" s="1"/>
  <c r="B157" i="14" s="1"/>
  <c r="B158" i="14" s="1"/>
  <c r="B159" i="14" s="1"/>
  <c r="B160" i="14" s="1"/>
  <c r="B161" i="14" s="1"/>
  <c r="B162" i="14" s="1"/>
  <c r="B163" i="14" s="1"/>
  <c r="B164" i="14" s="1"/>
  <c r="B165" i="14" s="1"/>
  <c r="B166" i="14" s="1"/>
  <c r="B167" i="14" s="1"/>
  <c r="B173" i="14"/>
  <c r="B174" i="14" s="1"/>
  <c r="B175" i="14" s="1"/>
  <c r="B176" i="14" s="1"/>
  <c r="B177" i="14" s="1"/>
  <c r="B178" i="14" s="1"/>
  <c r="B179" i="14" s="1"/>
  <c r="B180" i="14" s="1"/>
  <c r="B181" i="14" s="1"/>
  <c r="B182" i="14" s="1"/>
  <c r="B183" i="14" s="1"/>
  <c r="B184" i="14" s="1"/>
  <c r="B185" i="14" s="1"/>
  <c r="B186" i="14" s="1"/>
  <c r="B187" i="14" s="1"/>
  <c r="B291" i="14"/>
  <c r="B292" i="14" s="1"/>
  <c r="B293" i="14" s="1"/>
  <c r="B294" i="14" s="1"/>
  <c r="B295" i="14" s="1"/>
  <c r="B296" i="14" s="1"/>
  <c r="B297" i="14" s="1"/>
  <c r="B298" i="14" s="1"/>
  <c r="B299" i="14" s="1"/>
  <c r="B300" i="14" s="1"/>
  <c r="B301" i="14" s="1"/>
  <c r="B302" i="14" s="1"/>
  <c r="B303" i="14" s="1"/>
  <c r="B304" i="14" s="1"/>
  <c r="B214" i="9"/>
  <c r="B215" i="9" s="1"/>
  <c r="B216" i="9" s="1"/>
  <c r="B217" i="9" s="1"/>
  <c r="B218" i="9" s="1"/>
  <c r="B219" i="9" s="1"/>
  <c r="B220" i="9" s="1"/>
  <c r="B221" i="9" s="1"/>
  <c r="B222" i="9" s="1"/>
  <c r="B223" i="9" s="1"/>
  <c r="B224" i="9" s="1"/>
  <c r="B225" i="9" s="1"/>
  <c r="B226" i="9" s="1"/>
  <c r="B232" i="9"/>
  <c r="B233" i="9" s="1"/>
  <c r="B234" i="9" s="1"/>
  <c r="B235" i="9" s="1"/>
  <c r="B236" i="9" s="1"/>
  <c r="B237" i="9" s="1"/>
  <c r="B238" i="9" s="1"/>
  <c r="B214" i="14"/>
  <c r="B215" i="14" s="1"/>
  <c r="B216" i="14" s="1"/>
  <c r="B217" i="14" s="1"/>
  <c r="B218" i="14" s="1"/>
  <c r="B219" i="14" s="1"/>
  <c r="B220" i="14" s="1"/>
  <c r="B221" i="14" s="1"/>
  <c r="B222" i="14" s="1"/>
  <c r="B223" i="14" s="1"/>
  <c r="B224" i="14" s="1"/>
  <c r="B225" i="14" s="1"/>
  <c r="B226" i="14" s="1"/>
  <c r="B232" i="14"/>
  <c r="B233" i="14" s="1"/>
  <c r="B234" i="14" s="1"/>
  <c r="B235" i="14" s="1"/>
  <c r="B236" i="14" s="1"/>
  <c r="B237" i="14" s="1"/>
  <c r="B238" i="14" s="1"/>
  <c r="B239" i="14" s="1"/>
  <c r="B240" i="14" s="1"/>
  <c r="B241" i="14" s="1"/>
  <c r="B242" i="14" s="1"/>
  <c r="B243" i="14" s="1"/>
  <c r="B244" i="14" s="1"/>
  <c r="B245" i="14" s="1"/>
  <c r="B273" i="14"/>
  <c r="B274" i="14" s="1"/>
  <c r="B275" i="14" s="1"/>
  <c r="B276" i="14" s="1"/>
  <c r="B277" i="14" s="1"/>
  <c r="B278" i="14" s="1"/>
  <c r="B279" i="14" s="1"/>
  <c r="B280" i="14" s="1"/>
  <c r="B281" i="14" s="1"/>
  <c r="B282" i="14" s="1"/>
  <c r="B173" i="9"/>
  <c r="B174" i="9" s="1"/>
  <c r="B175" i="9" s="1"/>
  <c r="B176" i="9" s="1"/>
  <c r="B177" i="9" s="1"/>
  <c r="B178" i="9" s="1"/>
  <c r="B179" i="9" s="1"/>
  <c r="B37" i="9"/>
  <c r="B38" i="9" s="1"/>
  <c r="B39" i="9" s="1"/>
  <c r="B40" i="9" s="1"/>
  <c r="B41" i="9" s="1"/>
  <c r="B42" i="9" s="1"/>
  <c r="B43" i="9" s="1"/>
  <c r="B44" i="9" s="1"/>
  <c r="B45" i="9" s="1"/>
  <c r="B46" i="9" s="1"/>
  <c r="B47" i="9" s="1"/>
  <c r="B48" i="9" s="1"/>
  <c r="B49" i="9" s="1"/>
  <c r="B273" i="9"/>
  <c r="B274" i="9" s="1"/>
  <c r="B275" i="9" s="1"/>
  <c r="B276" i="9" s="1"/>
  <c r="B277" i="9" s="1"/>
  <c r="B278" i="9" s="1"/>
  <c r="B279" i="9" s="1"/>
  <c r="B280" i="9" s="1"/>
  <c r="B281" i="9" s="1"/>
  <c r="B282" i="9" s="1"/>
  <c r="B283" i="9" s="1"/>
  <c r="B284" i="9" s="1"/>
  <c r="B285" i="9" s="1"/>
  <c r="B291" i="9"/>
  <c r="B292" i="9" s="1"/>
  <c r="B293" i="9" s="1"/>
  <c r="B294" i="9" s="1"/>
  <c r="B295" i="9" s="1"/>
  <c r="B296" i="9" s="1"/>
  <c r="B297" i="9" s="1"/>
  <c r="B298" i="9" s="1"/>
  <c r="B299" i="9" s="1"/>
  <c r="B300" i="9" s="1"/>
  <c r="B301" i="9" s="1"/>
  <c r="B302" i="9" s="1"/>
  <c r="B303" i="9" s="1"/>
  <c r="B304" i="9" s="1"/>
  <c r="B8" i="14"/>
  <c r="B9" i="14" s="1"/>
  <c r="B10" i="14" s="1"/>
  <c r="B96" i="9"/>
  <c r="B97" i="9" s="1"/>
  <c r="B98" i="9" s="1"/>
  <c r="B99" i="9" s="1"/>
  <c r="B100" i="9" s="1"/>
  <c r="B101" i="9" s="1"/>
  <c r="B102" i="9" s="1"/>
  <c r="B103" i="9" s="1"/>
  <c r="B104" i="9" s="1"/>
  <c r="B105" i="9" s="1"/>
  <c r="B114" i="9"/>
  <c r="B115" i="9" s="1"/>
  <c r="B116" i="9" s="1"/>
  <c r="B117" i="9" s="1"/>
  <c r="B118" i="9" s="1"/>
  <c r="B119" i="9" s="1"/>
  <c r="B120" i="9" s="1"/>
  <c r="C82" i="9"/>
  <c r="C86" i="9"/>
  <c r="C22" i="9"/>
  <c r="I302" i="9"/>
  <c r="I48" i="14"/>
  <c r="I284" i="14"/>
  <c r="I49" i="9"/>
  <c r="I285" i="9"/>
  <c r="M285" i="9" s="1"/>
  <c r="B30" i="15"/>
  <c r="B31" i="15" s="1"/>
  <c r="B32" i="15" s="1"/>
  <c r="B33" i="15" s="1"/>
  <c r="B34" i="15" s="1"/>
  <c r="B35" i="15" s="1"/>
  <c r="B36" i="15" s="1"/>
  <c r="B37" i="15" s="1"/>
  <c r="B38" i="15" s="1"/>
  <c r="B39" i="15" s="1"/>
  <c r="B40" i="15" s="1"/>
  <c r="B41" i="15" s="1"/>
  <c r="B42" i="15" s="1"/>
  <c r="B43" i="15" s="1"/>
  <c r="E30" i="15"/>
  <c r="O14" i="2"/>
  <c r="AJ10" i="2"/>
  <c r="P37" i="15"/>
  <c r="O44" i="2"/>
  <c r="O47" i="2"/>
  <c r="O49" i="2"/>
  <c r="P49" i="2" s="1"/>
  <c r="O46" i="2"/>
  <c r="O50" i="2"/>
  <c r="B45" i="2"/>
  <c r="E29" i="15"/>
  <c r="B30" i="2"/>
  <c r="AA13" i="2"/>
  <c r="D49" i="2"/>
  <c r="AB13" i="2"/>
  <c r="D52" i="2"/>
  <c r="D50" i="2"/>
  <c r="S118" i="14"/>
  <c r="S57" i="14"/>
  <c r="S61" i="14"/>
  <c r="S65" i="14"/>
  <c r="I28" i="12"/>
  <c r="I30" i="12"/>
  <c r="I51" i="12"/>
  <c r="I31" i="12"/>
  <c r="I48" i="12"/>
  <c r="I246" i="7"/>
  <c r="AB18" i="2"/>
  <c r="AA18" i="2"/>
  <c r="AB23" i="2"/>
  <c r="F128" i="9"/>
  <c r="A20" i="14"/>
  <c r="O17" i="2"/>
  <c r="O43" i="15"/>
  <c r="E43" i="15"/>
  <c r="S11" i="2"/>
  <c r="U11" i="2" s="1"/>
  <c r="O33" i="15"/>
  <c r="AA15" i="2"/>
  <c r="AB19" i="2"/>
  <c r="O22" i="2"/>
  <c r="AB16" i="2"/>
  <c r="AA20" i="2"/>
  <c r="AB11" i="2"/>
  <c r="O40" i="15"/>
  <c r="G34" i="15"/>
  <c r="AC15" i="2"/>
  <c r="U15" i="2"/>
  <c r="I34" i="15" s="1"/>
  <c r="P35" i="15"/>
  <c r="P42" i="15"/>
  <c r="O30" i="15"/>
  <c r="AC13" i="2"/>
  <c r="AB15" i="2"/>
  <c r="O36" i="15"/>
  <c r="A85" i="14"/>
  <c r="S19" i="2"/>
  <c r="U13" i="2"/>
  <c r="I32" i="15" s="1"/>
  <c r="S20" i="2"/>
  <c r="O41" i="15"/>
  <c r="D20" i="7"/>
  <c r="D31" i="7"/>
  <c r="T13" i="2"/>
  <c r="H32" i="15" s="1"/>
  <c r="T15" i="2"/>
  <c r="H34" i="15" s="1"/>
  <c r="AA16" i="2"/>
  <c r="AA23" i="2"/>
  <c r="D24" i="7"/>
  <c r="AD15" i="2"/>
  <c r="A31" i="9"/>
  <c r="AD13" i="2"/>
  <c r="S12" i="2"/>
  <c r="O29" i="15"/>
  <c r="P31" i="15"/>
  <c r="S14" i="2"/>
  <c r="AA14" i="2"/>
  <c r="AA12" i="2"/>
  <c r="S10" i="2"/>
  <c r="AC10" i="2" s="1"/>
  <c r="O32" i="15"/>
  <c r="O34" i="15"/>
  <c r="O38" i="15"/>
  <c r="O39" i="15"/>
  <c r="A137" i="14"/>
  <c r="A76" i="14"/>
  <c r="B76" i="14" s="1"/>
  <c r="O15" i="2"/>
  <c r="O11" i="2"/>
  <c r="O19" i="2"/>
  <c r="O20" i="2"/>
  <c r="O51" i="2"/>
  <c r="P51" i="2" s="1"/>
  <c r="J37" i="14"/>
  <c r="A77" i="14"/>
  <c r="I29" i="12"/>
  <c r="I41" i="12"/>
  <c r="I21" i="12"/>
  <c r="I38" i="12"/>
  <c r="H22" i="12"/>
  <c r="I39" i="12"/>
  <c r="I19" i="12"/>
  <c r="I40" i="12"/>
  <c r="E52" i="12"/>
  <c r="H52" i="12"/>
  <c r="E42" i="12"/>
  <c r="E12" i="12"/>
  <c r="E22" i="12"/>
  <c r="H42" i="12"/>
  <c r="I49" i="12"/>
  <c r="I18" i="12"/>
  <c r="I8" i="12"/>
  <c r="I10" i="12"/>
  <c r="I11" i="12"/>
  <c r="H12" i="12"/>
  <c r="I9" i="12"/>
  <c r="I32" i="12"/>
  <c r="E32" i="12"/>
  <c r="H32" i="12"/>
  <c r="C86" i="14"/>
  <c r="A194" i="14"/>
  <c r="B194" i="14" s="1"/>
  <c r="A258" i="14"/>
  <c r="A17" i="9"/>
  <c r="B17" i="9" s="1"/>
  <c r="A86" i="9"/>
  <c r="A26" i="14"/>
  <c r="A21" i="9"/>
  <c r="A88" i="9"/>
  <c r="A83" i="14"/>
  <c r="A266" i="14"/>
  <c r="A25" i="9"/>
  <c r="A198" i="9"/>
  <c r="A28" i="14"/>
  <c r="A29" i="9"/>
  <c r="A206" i="9"/>
  <c r="G286" i="9"/>
  <c r="A135" i="9"/>
  <c r="B135" i="9" s="1"/>
  <c r="A208" i="9"/>
  <c r="A87" i="14"/>
  <c r="A143" i="14"/>
  <c r="A199" i="14"/>
  <c r="A261" i="14"/>
  <c r="H109" i="9"/>
  <c r="A30" i="14"/>
  <c r="A27" i="14"/>
  <c r="A145" i="14"/>
  <c r="A207" i="14"/>
  <c r="A255" i="9"/>
  <c r="A18" i="14"/>
  <c r="A80" i="9"/>
  <c r="F168" i="9"/>
  <c r="A265" i="9"/>
  <c r="A197" i="14"/>
  <c r="A205" i="14"/>
  <c r="A256" i="14"/>
  <c r="A264" i="14"/>
  <c r="A78" i="9"/>
  <c r="A263" i="9"/>
  <c r="A23" i="14"/>
  <c r="A140" i="14"/>
  <c r="A148" i="14"/>
  <c r="A202" i="14"/>
  <c r="A253" i="14"/>
  <c r="B253" i="14" s="1"/>
  <c r="A22" i="9"/>
  <c r="A79" i="9"/>
  <c r="H128" i="9"/>
  <c r="A136" i="9"/>
  <c r="A144" i="9"/>
  <c r="A200" i="9"/>
  <c r="A257" i="9"/>
  <c r="A82" i="14"/>
  <c r="A142" i="14"/>
  <c r="A196" i="14"/>
  <c r="A204" i="14"/>
  <c r="A24" i="9"/>
  <c r="A81" i="9"/>
  <c r="A89" i="9"/>
  <c r="E109" i="9"/>
  <c r="A138" i="9"/>
  <c r="A146" i="9"/>
  <c r="H168" i="9"/>
  <c r="E187" i="9"/>
  <c r="A201" i="9"/>
  <c r="E227" i="9"/>
  <c r="E305" i="9"/>
  <c r="F305" i="9"/>
  <c r="A90" i="14"/>
  <c r="A139" i="14"/>
  <c r="A147" i="14"/>
  <c r="A260" i="14"/>
  <c r="A259" i="9"/>
  <c r="A267" i="9"/>
  <c r="G305" i="9"/>
  <c r="A195" i="9"/>
  <c r="A203" i="9"/>
  <c r="H286" i="9"/>
  <c r="A84" i="14"/>
  <c r="A141" i="14"/>
  <c r="A149" i="14"/>
  <c r="A254" i="14"/>
  <c r="A262" i="14"/>
  <c r="A19" i="9"/>
  <c r="E168" i="9"/>
  <c r="E246" i="9"/>
  <c r="E286" i="9"/>
  <c r="H227" i="9"/>
  <c r="F286" i="9"/>
  <c r="E128" i="9"/>
  <c r="F187" i="9"/>
  <c r="F227" i="9"/>
  <c r="G246" i="9"/>
  <c r="H305" i="9"/>
  <c r="G187" i="9"/>
  <c r="G227" i="9"/>
  <c r="H246" i="9"/>
  <c r="F109" i="9"/>
  <c r="G128" i="9"/>
  <c r="G168" i="9"/>
  <c r="H187" i="9"/>
  <c r="F246" i="9"/>
  <c r="G109" i="9"/>
  <c r="I284" i="9"/>
  <c r="I69" i="7"/>
  <c r="I285" i="14"/>
  <c r="S255" i="14"/>
  <c r="S304" i="14"/>
  <c r="S262" i="14"/>
  <c r="S29" i="14"/>
  <c r="S38" i="14"/>
  <c r="S42" i="14"/>
  <c r="S60" i="14"/>
  <c r="S64" i="14"/>
  <c r="S276" i="14"/>
  <c r="S258" i="14"/>
  <c r="S266" i="14"/>
  <c r="S291" i="14"/>
  <c r="S299" i="14"/>
  <c r="S125" i="14"/>
  <c r="S215" i="14"/>
  <c r="S176" i="14"/>
  <c r="S201" i="14"/>
  <c r="S208" i="14"/>
  <c r="S214" i="14"/>
  <c r="S218" i="14"/>
  <c r="S222" i="14"/>
  <c r="S226" i="14"/>
  <c r="S260" i="14"/>
  <c r="S263" i="14"/>
  <c r="S67" i="14"/>
  <c r="S82" i="14"/>
  <c r="S116" i="14"/>
  <c r="S119" i="14"/>
  <c r="S127" i="14"/>
  <c r="S137" i="14"/>
  <c r="S157" i="14"/>
  <c r="S165" i="14"/>
  <c r="S205" i="14"/>
  <c r="S79" i="14"/>
  <c r="S66" i="14"/>
  <c r="S124" i="14"/>
  <c r="S177" i="14"/>
  <c r="S185" i="14"/>
  <c r="S273" i="14"/>
  <c r="S281" i="14"/>
  <c r="S166" i="14"/>
  <c r="S219" i="14"/>
  <c r="S223" i="14"/>
  <c r="S47" i="14"/>
  <c r="S145" i="14"/>
  <c r="S197" i="14"/>
  <c r="S245" i="14"/>
  <c r="S294" i="14"/>
  <c r="S24" i="14"/>
  <c r="S26" i="14"/>
  <c r="S99" i="14"/>
  <c r="S100" i="14"/>
  <c r="S107" i="14"/>
  <c r="S147" i="14"/>
  <c r="S160" i="14"/>
  <c r="S184" i="14"/>
  <c r="S194" i="14"/>
  <c r="S213" i="14"/>
  <c r="S240" i="14"/>
  <c r="S37" i="14"/>
  <c r="S41" i="14"/>
  <c r="S78" i="14"/>
  <c r="S144" i="14"/>
  <c r="S182" i="14"/>
  <c r="S254" i="14"/>
  <c r="S282" i="14"/>
  <c r="S292" i="14"/>
  <c r="S296" i="14"/>
  <c r="S20" i="14"/>
  <c r="S28" i="14"/>
  <c r="S77" i="14"/>
  <c r="S102" i="14"/>
  <c r="S136" i="14"/>
  <c r="S141" i="14"/>
  <c r="S149" i="14"/>
  <c r="S174" i="14"/>
  <c r="S232" i="14"/>
  <c r="S235" i="14"/>
  <c r="S243" i="14"/>
  <c r="S278" i="14"/>
  <c r="S18" i="14"/>
  <c r="S21" i="14"/>
  <c r="S58" i="14"/>
  <c r="S62" i="14"/>
  <c r="S68" i="14"/>
  <c r="S81" i="14"/>
  <c r="S84" i="14"/>
  <c r="S87" i="14"/>
  <c r="S90" i="14"/>
  <c r="S96" i="14"/>
  <c r="S139" i="14"/>
  <c r="S142" i="14"/>
  <c r="S158" i="14"/>
  <c r="S167" i="14"/>
  <c r="S183" i="14"/>
  <c r="S200" i="14"/>
  <c r="S203" i="14"/>
  <c r="S206" i="14"/>
  <c r="S225" i="14"/>
  <c r="S233" i="14"/>
  <c r="S237" i="14"/>
  <c r="S241" i="14"/>
  <c r="S265" i="14"/>
  <c r="S274" i="14"/>
  <c r="S283" i="14"/>
  <c r="S303" i="14"/>
  <c r="S27" i="14"/>
  <c r="S39" i="14"/>
  <c r="S43" i="14"/>
  <c r="S95" i="14"/>
  <c r="S104" i="14"/>
  <c r="S115" i="14"/>
  <c r="S120" i="14"/>
  <c r="S162" i="14"/>
  <c r="S173" i="14"/>
  <c r="S178" i="14"/>
  <c r="S220" i="14"/>
  <c r="S224" i="14"/>
  <c r="S231" i="14"/>
  <c r="S236" i="14"/>
  <c r="S253" i="14"/>
  <c r="S264" i="14"/>
  <c r="S267" i="14"/>
  <c r="S279" i="14"/>
  <c r="S284" i="14"/>
  <c r="S298" i="14"/>
  <c r="S17" i="14"/>
  <c r="S46" i="14"/>
  <c r="S80" i="14"/>
  <c r="S83" i="14"/>
  <c r="S86" i="14"/>
  <c r="S89" i="14"/>
  <c r="S98" i="14"/>
  <c r="S103" i="14"/>
  <c r="S114" i="14"/>
  <c r="S123" i="14"/>
  <c r="S135" i="14"/>
  <c r="S138" i="14"/>
  <c r="S156" i="14"/>
  <c r="S161" i="14"/>
  <c r="S181" i="14"/>
  <c r="S186" i="14"/>
  <c r="S196" i="14"/>
  <c r="S199" i="14"/>
  <c r="S202" i="14"/>
  <c r="S239" i="14"/>
  <c r="S244" i="14"/>
  <c r="S261" i="14"/>
  <c r="S272" i="14"/>
  <c r="S277" i="14"/>
  <c r="S293" i="14"/>
  <c r="S297" i="14"/>
  <c r="S23" i="14"/>
  <c r="S108" i="14"/>
  <c r="S302" i="14"/>
  <c r="S22" i="14"/>
  <c r="S25" i="14"/>
  <c r="S31" i="14"/>
  <c r="S36" i="14"/>
  <c r="S45" i="14"/>
  <c r="S56" i="14"/>
  <c r="S76" i="14"/>
  <c r="S85" i="14"/>
  <c r="S88" i="14"/>
  <c r="S106" i="14"/>
  <c r="S113" i="14"/>
  <c r="S122" i="14"/>
  <c r="S140" i="14"/>
  <c r="S143" i="14"/>
  <c r="S146" i="14"/>
  <c r="S155" i="14"/>
  <c r="S164" i="14"/>
  <c r="S172" i="14"/>
  <c r="S180" i="14"/>
  <c r="S207" i="14"/>
  <c r="S217" i="14"/>
  <c r="S280" i="14"/>
  <c r="S301" i="14"/>
  <c r="S55" i="14"/>
  <c r="S59" i="14"/>
  <c r="S63" i="14"/>
  <c r="S101" i="14"/>
  <c r="S117" i="14"/>
  <c r="S126" i="14"/>
  <c r="S159" i="14"/>
  <c r="S175" i="14"/>
  <c r="S195" i="14"/>
  <c r="S204" i="14"/>
  <c r="S221" i="14"/>
  <c r="S242" i="14"/>
  <c r="S257" i="14"/>
  <c r="S275" i="14"/>
  <c r="S285" i="14"/>
  <c r="S295" i="14"/>
  <c r="S300" i="14"/>
  <c r="S19" i="14"/>
  <c r="S30" i="14"/>
  <c r="S40" i="14"/>
  <c r="S44" i="14"/>
  <c r="S49" i="14"/>
  <c r="S54" i="14"/>
  <c r="S97" i="14"/>
  <c r="S105" i="14"/>
  <c r="S121" i="14"/>
  <c r="S148" i="14"/>
  <c r="S154" i="14"/>
  <c r="S163" i="14"/>
  <c r="S179" i="14"/>
  <c r="S198" i="14"/>
  <c r="S216" i="14"/>
  <c r="S234" i="14"/>
  <c r="S238" i="14"/>
  <c r="S256" i="14"/>
  <c r="S259" i="14"/>
  <c r="S290" i="14"/>
  <c r="I49" i="14"/>
  <c r="I48" i="9"/>
  <c r="H69" i="9"/>
  <c r="H50" i="9"/>
  <c r="E69" i="9"/>
  <c r="E50" i="9"/>
  <c r="F69" i="9"/>
  <c r="F50" i="9"/>
  <c r="G69" i="9"/>
  <c r="G50" i="9"/>
  <c r="O52" i="2"/>
  <c r="P52" i="2" s="1"/>
  <c r="O45" i="2"/>
  <c r="S48" i="14"/>
  <c r="Q29" i="15"/>
  <c r="B11" i="2"/>
  <c r="AJ11" i="2" s="1"/>
  <c r="D28" i="13"/>
  <c r="L28" i="13" s="1"/>
  <c r="I39" i="9"/>
  <c r="I39" i="14"/>
  <c r="C20" i="13"/>
  <c r="C20" i="9"/>
  <c r="D150" i="13"/>
  <c r="N150" i="13" s="1"/>
  <c r="I232" i="9"/>
  <c r="I232" i="14"/>
  <c r="C57" i="13"/>
  <c r="C80" i="9"/>
  <c r="C80" i="14"/>
  <c r="D104" i="13"/>
  <c r="M104" i="13" s="1"/>
  <c r="I161" i="9"/>
  <c r="I161" i="14"/>
  <c r="C205" i="9"/>
  <c r="C205" i="14"/>
  <c r="B6" i="13"/>
  <c r="A6" i="13" s="1"/>
  <c r="B7" i="7"/>
  <c r="C24" i="9"/>
  <c r="C24" i="14"/>
  <c r="D44" i="13"/>
  <c r="N44" i="13" s="1"/>
  <c r="I57" i="9"/>
  <c r="I57" i="14"/>
  <c r="C84" i="9"/>
  <c r="C84" i="14"/>
  <c r="D78" i="13"/>
  <c r="L78" i="13" s="1"/>
  <c r="I114" i="9"/>
  <c r="I114" i="14"/>
  <c r="I128" i="7"/>
  <c r="I121" i="9"/>
  <c r="I121" i="14"/>
  <c r="C90" i="13"/>
  <c r="C136" i="9"/>
  <c r="C136" i="14"/>
  <c r="D105" i="13"/>
  <c r="I162" i="9"/>
  <c r="I162" i="14"/>
  <c r="D116" i="13"/>
  <c r="L116" i="13" s="1"/>
  <c r="I175" i="9"/>
  <c r="I175" i="14"/>
  <c r="I183" i="9"/>
  <c r="I183" i="14"/>
  <c r="C128" i="13"/>
  <c r="C197" i="9"/>
  <c r="C197" i="14"/>
  <c r="I298" i="9"/>
  <c r="I298" i="14"/>
  <c r="C148" i="9"/>
  <c r="C148" i="14"/>
  <c r="D151" i="13"/>
  <c r="F151" i="13" s="1"/>
  <c r="K151" i="13" s="1"/>
  <c r="I233" i="9"/>
  <c r="I233" i="14"/>
  <c r="C165" i="13"/>
  <c r="C257" i="9"/>
  <c r="C257" i="14"/>
  <c r="E32" i="15"/>
  <c r="O13" i="2"/>
  <c r="AC16" i="2"/>
  <c r="D25" i="7"/>
  <c r="E37" i="15"/>
  <c r="D29" i="13"/>
  <c r="M29" i="13" s="1"/>
  <c r="I40" i="9"/>
  <c r="I40" i="14"/>
  <c r="D71" i="13"/>
  <c r="M71" i="13" s="1"/>
  <c r="I105" i="9"/>
  <c r="I105" i="14"/>
  <c r="I241" i="9"/>
  <c r="I241" i="14"/>
  <c r="U18" i="2"/>
  <c r="I37" i="15" s="1"/>
  <c r="C19" i="13"/>
  <c r="C19" i="9"/>
  <c r="C19" i="14"/>
  <c r="D34" i="13"/>
  <c r="N34" i="13" s="1"/>
  <c r="I45" i="9"/>
  <c r="D63" i="13"/>
  <c r="F63" i="13" s="1"/>
  <c r="K63" i="13" s="1"/>
  <c r="I97" i="9"/>
  <c r="I97" i="14"/>
  <c r="D67" i="13"/>
  <c r="F67" i="13" s="1"/>
  <c r="K67" i="13" s="1"/>
  <c r="I101" i="9"/>
  <c r="I101" i="14"/>
  <c r="D72" i="13"/>
  <c r="I106" i="9"/>
  <c r="I106" i="14"/>
  <c r="I177" i="9"/>
  <c r="I177" i="14"/>
  <c r="C206" i="9"/>
  <c r="C206" i="14"/>
  <c r="D175" i="13"/>
  <c r="F175" i="13" s="1"/>
  <c r="K175" i="13" s="1"/>
  <c r="I278" i="9"/>
  <c r="I278" i="14"/>
  <c r="C20" i="14"/>
  <c r="D47" i="2"/>
  <c r="D46" i="2"/>
  <c r="I120" i="9"/>
  <c r="I120" i="14"/>
  <c r="I182" i="9"/>
  <c r="I182" i="14"/>
  <c r="E31" i="15"/>
  <c r="C29" i="9"/>
  <c r="C29" i="14"/>
  <c r="C144" i="14"/>
  <c r="C144" i="9"/>
  <c r="N29" i="15"/>
  <c r="E35" i="15"/>
  <c r="O12" i="2"/>
  <c r="O16" i="2"/>
  <c r="AD18" i="2"/>
  <c r="S21" i="2"/>
  <c r="AA21" i="2"/>
  <c r="AA22" i="2"/>
  <c r="E34" i="15"/>
  <c r="E42" i="15"/>
  <c r="D19" i="7"/>
  <c r="C23" i="9"/>
  <c r="C23" i="14"/>
  <c r="I59" i="9"/>
  <c r="I59" i="14"/>
  <c r="D68" i="13"/>
  <c r="N68" i="13" s="1"/>
  <c r="I102" i="9"/>
  <c r="I102" i="14"/>
  <c r="D80" i="13"/>
  <c r="L80" i="13" s="1"/>
  <c r="I116" i="9"/>
  <c r="I116" i="14"/>
  <c r="C91" i="13"/>
  <c r="C137" i="9"/>
  <c r="C137" i="14"/>
  <c r="C147" i="9"/>
  <c r="C147" i="14"/>
  <c r="D180" i="13"/>
  <c r="I283" i="9"/>
  <c r="I283" i="14"/>
  <c r="D188" i="13"/>
  <c r="N188" i="13" s="1"/>
  <c r="I293" i="9"/>
  <c r="I293" i="14"/>
  <c r="D32" i="13"/>
  <c r="N32" i="13" s="1"/>
  <c r="I43" i="9"/>
  <c r="I43" i="14"/>
  <c r="D36" i="13"/>
  <c r="I47" i="9"/>
  <c r="I47" i="14"/>
  <c r="I62" i="9"/>
  <c r="I62" i="14"/>
  <c r="I68" i="9"/>
  <c r="I68" i="14"/>
  <c r="I119" i="9"/>
  <c r="I119" i="14"/>
  <c r="C143" i="9"/>
  <c r="C143" i="14"/>
  <c r="I181" i="9"/>
  <c r="I181" i="14"/>
  <c r="D66" i="13"/>
  <c r="N66" i="13" s="1"/>
  <c r="I100" i="9"/>
  <c r="I100" i="14"/>
  <c r="U16" i="2"/>
  <c r="I35" i="15" s="1"/>
  <c r="G42" i="15"/>
  <c r="AD23" i="2"/>
  <c r="AC23" i="2"/>
  <c r="U23" i="2"/>
  <c r="I42" i="15" s="1"/>
  <c r="I64" i="9"/>
  <c r="I64" i="14"/>
  <c r="D21" i="7"/>
  <c r="AC18" i="2"/>
  <c r="D26" i="7"/>
  <c r="E38" i="15"/>
  <c r="D27" i="7"/>
  <c r="E39" i="15"/>
  <c r="D17" i="7"/>
  <c r="AA17" i="2"/>
  <c r="S17" i="2"/>
  <c r="E40" i="15"/>
  <c r="O21" i="2"/>
  <c r="D28" i="7"/>
  <c r="D29" i="7"/>
  <c r="S22" i="2"/>
  <c r="E33" i="15"/>
  <c r="G35" i="15"/>
  <c r="G37" i="15"/>
  <c r="D23" i="7"/>
  <c r="D31" i="13"/>
  <c r="M31" i="13" s="1"/>
  <c r="I42" i="9"/>
  <c r="I42" i="14"/>
  <c r="D41" i="13"/>
  <c r="M41" i="13" s="1"/>
  <c r="I54" i="9"/>
  <c r="I54" i="14"/>
  <c r="D64" i="13"/>
  <c r="N64" i="13" s="1"/>
  <c r="I98" i="9"/>
  <c r="I98" i="14"/>
  <c r="C89" i="13"/>
  <c r="C135" i="9"/>
  <c r="C135" i="14"/>
  <c r="I187" i="7"/>
  <c r="D141" i="13"/>
  <c r="M141" i="13" s="1"/>
  <c r="I221" i="9"/>
  <c r="I221" i="14"/>
  <c r="I297" i="9"/>
  <c r="I297" i="14"/>
  <c r="T16" i="2"/>
  <c r="H35" i="15" s="1"/>
  <c r="D144" i="13"/>
  <c r="F144" i="13" s="1"/>
  <c r="K144" i="13" s="1"/>
  <c r="I224" i="9"/>
  <c r="I224" i="14"/>
  <c r="B170" i="13"/>
  <c r="T23" i="2"/>
  <c r="H42" i="15" s="1"/>
  <c r="AA24" i="2"/>
  <c r="S24" i="2"/>
  <c r="D18" i="7"/>
  <c r="D22" i="7"/>
  <c r="O18" i="2"/>
  <c r="O23" i="2"/>
  <c r="D44" i="2"/>
  <c r="D30" i="7"/>
  <c r="D35" i="13"/>
  <c r="L35" i="13" s="1"/>
  <c r="I46" i="9"/>
  <c r="I46" i="14"/>
  <c r="I67" i="14"/>
  <c r="I67" i="9"/>
  <c r="C90" i="9"/>
  <c r="C90" i="14"/>
  <c r="D69" i="13"/>
  <c r="F69" i="13" s="1"/>
  <c r="K69" i="13" s="1"/>
  <c r="I103" i="9"/>
  <c r="I103" i="14"/>
  <c r="I108" i="9"/>
  <c r="I108" i="14"/>
  <c r="I125" i="9"/>
  <c r="I125" i="14"/>
  <c r="D99" i="13"/>
  <c r="I156" i="9"/>
  <c r="I156" i="14"/>
  <c r="C127" i="13"/>
  <c r="C196" i="9"/>
  <c r="C196" i="14"/>
  <c r="D136" i="13"/>
  <c r="F136" i="13" s="1"/>
  <c r="K136" i="13" s="1"/>
  <c r="I216" i="9"/>
  <c r="I216" i="14"/>
  <c r="D142" i="13"/>
  <c r="F142" i="13" s="1"/>
  <c r="K142" i="13" s="1"/>
  <c r="I222" i="9"/>
  <c r="I222" i="14"/>
  <c r="I245" i="9"/>
  <c r="I245" i="14"/>
  <c r="I45" i="14"/>
  <c r="C21" i="13"/>
  <c r="C21" i="9"/>
  <c r="C21" i="14"/>
  <c r="C31" i="9"/>
  <c r="C31" i="14"/>
  <c r="D45" i="13"/>
  <c r="M45" i="13" s="1"/>
  <c r="I58" i="9"/>
  <c r="I58" i="14"/>
  <c r="I63" i="9"/>
  <c r="I63" i="14"/>
  <c r="C83" i="9"/>
  <c r="C83" i="14"/>
  <c r="D70" i="13"/>
  <c r="N70" i="13" s="1"/>
  <c r="I104" i="9"/>
  <c r="I104" i="14"/>
  <c r="D79" i="13"/>
  <c r="N79" i="13" s="1"/>
  <c r="I115" i="9"/>
  <c r="I115" i="14"/>
  <c r="I126" i="9"/>
  <c r="I126" i="14"/>
  <c r="C145" i="9"/>
  <c r="C145" i="14"/>
  <c r="D100" i="13"/>
  <c r="I157" i="9"/>
  <c r="I157" i="14"/>
  <c r="D103" i="13"/>
  <c r="I160" i="9"/>
  <c r="I160" i="14"/>
  <c r="D107" i="13"/>
  <c r="I164" i="9"/>
  <c r="I164" i="14"/>
  <c r="D117" i="13"/>
  <c r="N117" i="13" s="1"/>
  <c r="I176" i="9"/>
  <c r="I176" i="14"/>
  <c r="C200" i="9"/>
  <c r="C200" i="14"/>
  <c r="D137" i="13"/>
  <c r="M137" i="13" s="1"/>
  <c r="I217" i="9"/>
  <c r="I217" i="14"/>
  <c r="D152" i="13"/>
  <c r="N152" i="13" s="1"/>
  <c r="I234" i="9"/>
  <c r="I234" i="14"/>
  <c r="I240" i="9"/>
  <c r="I240" i="14"/>
  <c r="C266" i="9"/>
  <c r="C266" i="14"/>
  <c r="I275" i="9"/>
  <c r="D172" i="13"/>
  <c r="I275" i="14"/>
  <c r="D176" i="13"/>
  <c r="I279" i="9"/>
  <c r="I279" i="14"/>
  <c r="C82" i="14"/>
  <c r="I122" i="9"/>
  <c r="I122" i="14"/>
  <c r="I127" i="9"/>
  <c r="I127" i="14"/>
  <c r="D108" i="13"/>
  <c r="N108" i="13" s="1"/>
  <c r="I165" i="9"/>
  <c r="I165" i="14"/>
  <c r="I178" i="9"/>
  <c r="I178" i="14"/>
  <c r="I184" i="9"/>
  <c r="I184" i="14"/>
  <c r="C125" i="13"/>
  <c r="C194" i="9"/>
  <c r="C194" i="14"/>
  <c r="C204" i="9"/>
  <c r="C204" i="14"/>
  <c r="I242" i="9"/>
  <c r="I242" i="14"/>
  <c r="C263" i="9"/>
  <c r="C263" i="14"/>
  <c r="D173" i="13"/>
  <c r="F173" i="13" s="1"/>
  <c r="K173" i="13" s="1"/>
  <c r="I276" i="9"/>
  <c r="I276" i="14"/>
  <c r="D177" i="13"/>
  <c r="F177" i="13" s="1"/>
  <c r="K177" i="13" s="1"/>
  <c r="I280" i="9"/>
  <c r="I280" i="14"/>
  <c r="I294" i="9"/>
  <c r="D189" i="13"/>
  <c r="M189" i="13" s="1"/>
  <c r="I294" i="14"/>
  <c r="C17" i="13"/>
  <c r="C17" i="9"/>
  <c r="C17" i="14"/>
  <c r="C27" i="9"/>
  <c r="C27" i="14"/>
  <c r="C28" i="14"/>
  <c r="C28" i="9"/>
  <c r="B26" i="13"/>
  <c r="A26" i="13" s="1"/>
  <c r="I60" i="9"/>
  <c r="I60" i="14"/>
  <c r="I65" i="9"/>
  <c r="I65" i="14"/>
  <c r="C55" i="13"/>
  <c r="C78" i="9"/>
  <c r="C56" i="13"/>
  <c r="C79" i="9"/>
  <c r="C79" i="14"/>
  <c r="D81" i="13"/>
  <c r="N81" i="13" s="1"/>
  <c r="I117" i="9"/>
  <c r="I117" i="14"/>
  <c r="C141" i="9"/>
  <c r="C141" i="14"/>
  <c r="D101" i="13"/>
  <c r="I158" i="9"/>
  <c r="I158" i="14"/>
  <c r="D113" i="13"/>
  <c r="M113" i="13" s="1"/>
  <c r="I172" i="9"/>
  <c r="I172" i="14"/>
  <c r="I185" i="14"/>
  <c r="I185" i="9"/>
  <c r="C208" i="9"/>
  <c r="C208" i="14"/>
  <c r="D139" i="13"/>
  <c r="N139" i="13" s="1"/>
  <c r="I219" i="9"/>
  <c r="I219" i="14"/>
  <c r="I236" i="9"/>
  <c r="I236" i="14"/>
  <c r="C161" i="13"/>
  <c r="C253" i="9"/>
  <c r="C253" i="14"/>
  <c r="C258" i="9"/>
  <c r="C258" i="14"/>
  <c r="C265" i="9"/>
  <c r="C265" i="14"/>
  <c r="I301" i="9"/>
  <c r="I301" i="14"/>
  <c r="C93" i="13"/>
  <c r="C139" i="9"/>
  <c r="C139" i="14"/>
  <c r="C140" i="9"/>
  <c r="C140" i="14"/>
  <c r="C149" i="9"/>
  <c r="C149" i="14"/>
  <c r="D114" i="13"/>
  <c r="L114" i="13" s="1"/>
  <c r="I173" i="9"/>
  <c r="I173" i="14"/>
  <c r="I179" i="9"/>
  <c r="I179" i="14"/>
  <c r="I186" i="9"/>
  <c r="I186" i="14"/>
  <c r="C129" i="13"/>
  <c r="C198" i="9"/>
  <c r="C198" i="14"/>
  <c r="D135" i="13"/>
  <c r="N135" i="13" s="1"/>
  <c r="I215" i="9"/>
  <c r="I215" i="14"/>
  <c r="D140" i="13"/>
  <c r="F140" i="13" s="1"/>
  <c r="K140" i="13" s="1"/>
  <c r="I220" i="9"/>
  <c r="I220" i="14"/>
  <c r="D143" i="13"/>
  <c r="M143" i="13" s="1"/>
  <c r="I223" i="9"/>
  <c r="I223" i="14"/>
  <c r="B149" i="13"/>
  <c r="A149" i="13" s="1"/>
  <c r="I237" i="9"/>
  <c r="I237" i="14"/>
  <c r="D178" i="13"/>
  <c r="I281" i="9"/>
  <c r="I281" i="14"/>
  <c r="D33" i="13"/>
  <c r="N33" i="13" s="1"/>
  <c r="I44" i="9"/>
  <c r="I44" i="14"/>
  <c r="D42" i="13"/>
  <c r="N42" i="13" s="1"/>
  <c r="I55" i="9"/>
  <c r="I55" i="14"/>
  <c r="I66" i="9"/>
  <c r="I66" i="14"/>
  <c r="C88" i="9"/>
  <c r="C88" i="14"/>
  <c r="D65" i="13"/>
  <c r="F65" i="13" s="1"/>
  <c r="K65" i="13" s="1"/>
  <c r="I99" i="9"/>
  <c r="I99" i="14"/>
  <c r="B77" i="13"/>
  <c r="A77" i="13" s="1"/>
  <c r="I118" i="9"/>
  <c r="I118" i="14"/>
  <c r="I123" i="9"/>
  <c r="I123" i="14"/>
  <c r="E36" i="15"/>
  <c r="C25" i="9"/>
  <c r="C25" i="14"/>
  <c r="D27" i="13"/>
  <c r="L27" i="13" s="1"/>
  <c r="I38" i="9"/>
  <c r="I38" i="14"/>
  <c r="D43" i="13"/>
  <c r="I56" i="9"/>
  <c r="I56" i="14"/>
  <c r="I61" i="9"/>
  <c r="I61" i="14"/>
  <c r="C53" i="13"/>
  <c r="C76" i="9"/>
  <c r="C76" i="14"/>
  <c r="C87" i="9"/>
  <c r="C87" i="14"/>
  <c r="B62" i="13"/>
  <c r="D77" i="13"/>
  <c r="N77" i="13" s="1"/>
  <c r="I113" i="9"/>
  <c r="I113" i="14"/>
  <c r="I124" i="9"/>
  <c r="I124" i="14"/>
  <c r="D106" i="13"/>
  <c r="M106" i="13" s="1"/>
  <c r="I163" i="9"/>
  <c r="I163" i="14"/>
  <c r="D115" i="13"/>
  <c r="I174" i="9"/>
  <c r="I174" i="14"/>
  <c r="I180" i="9"/>
  <c r="I180" i="14"/>
  <c r="C202" i="9"/>
  <c r="C202" i="14"/>
  <c r="I238" i="9"/>
  <c r="I238" i="14"/>
  <c r="I244" i="14"/>
  <c r="I244" i="9"/>
  <c r="C163" i="13"/>
  <c r="C255" i="9"/>
  <c r="C255" i="14"/>
  <c r="J273" i="9"/>
  <c r="J273" i="14"/>
  <c r="D185" i="13"/>
  <c r="I290" i="9"/>
  <c r="I290" i="14"/>
  <c r="I305" i="7"/>
  <c r="D149" i="13"/>
  <c r="F149" i="13" s="1"/>
  <c r="K149" i="13" s="1"/>
  <c r="I231" i="9"/>
  <c r="I231" i="14"/>
  <c r="D153" i="13"/>
  <c r="F153" i="13" s="1"/>
  <c r="K153" i="13" s="1"/>
  <c r="I235" i="9"/>
  <c r="I235" i="14"/>
  <c r="I239" i="9"/>
  <c r="I239" i="14"/>
  <c r="I243" i="9"/>
  <c r="I243" i="14"/>
  <c r="C259" i="9"/>
  <c r="C259" i="14"/>
  <c r="C267" i="9"/>
  <c r="C267" i="14"/>
  <c r="D186" i="13"/>
  <c r="L186" i="13" s="1"/>
  <c r="I291" i="9"/>
  <c r="I291" i="14"/>
  <c r="I295" i="9"/>
  <c r="I295" i="14"/>
  <c r="I299" i="9"/>
  <c r="I299" i="14"/>
  <c r="I303" i="9"/>
  <c r="I303" i="14"/>
  <c r="C30" i="9"/>
  <c r="C30" i="14"/>
  <c r="C54" i="13"/>
  <c r="C77" i="9"/>
  <c r="C77" i="14"/>
  <c r="C85" i="9"/>
  <c r="C85" i="14"/>
  <c r="C92" i="13"/>
  <c r="C138" i="9"/>
  <c r="C138" i="14"/>
  <c r="C146" i="9"/>
  <c r="C146" i="14"/>
  <c r="C199" i="9"/>
  <c r="C199" i="14"/>
  <c r="C207" i="9"/>
  <c r="C207" i="14"/>
  <c r="J214" i="9"/>
  <c r="J214" i="14"/>
  <c r="I225" i="9"/>
  <c r="I225" i="14"/>
  <c r="C260" i="9"/>
  <c r="C260" i="14"/>
  <c r="I304" i="9"/>
  <c r="I304" i="14"/>
  <c r="C261" i="9"/>
  <c r="C261" i="14"/>
  <c r="D171" i="13"/>
  <c r="F171" i="13" s="1"/>
  <c r="K171" i="13" s="1"/>
  <c r="I274" i="9"/>
  <c r="I274" i="14"/>
  <c r="D179" i="13"/>
  <c r="F179" i="13" s="1"/>
  <c r="K179" i="13" s="1"/>
  <c r="I282" i="9"/>
  <c r="I282" i="14"/>
  <c r="D187" i="13"/>
  <c r="M187" i="13" s="1"/>
  <c r="I292" i="9"/>
  <c r="I292" i="14"/>
  <c r="I296" i="9"/>
  <c r="I296" i="14"/>
  <c r="I300" i="9"/>
  <c r="I300" i="14"/>
  <c r="J155" i="14"/>
  <c r="J155" i="9"/>
  <c r="I166" i="9"/>
  <c r="I166" i="14"/>
  <c r="C201" i="9"/>
  <c r="C201" i="14"/>
  <c r="I226" i="9"/>
  <c r="I226" i="14"/>
  <c r="C162" i="13"/>
  <c r="C254" i="9"/>
  <c r="C254" i="14"/>
  <c r="C262" i="9"/>
  <c r="C262" i="14"/>
  <c r="C22" i="14"/>
  <c r="O24" i="2"/>
  <c r="C18" i="13"/>
  <c r="C18" i="9"/>
  <c r="C26" i="9"/>
  <c r="C26" i="14"/>
  <c r="C81" i="9"/>
  <c r="C81" i="14"/>
  <c r="C89" i="9"/>
  <c r="C89" i="14"/>
  <c r="J96" i="14"/>
  <c r="J96" i="9"/>
  <c r="I107" i="9"/>
  <c r="I107" i="14"/>
  <c r="C142" i="9"/>
  <c r="C142" i="14"/>
  <c r="I167" i="9"/>
  <c r="I167" i="14"/>
  <c r="C126" i="13"/>
  <c r="C195" i="9"/>
  <c r="C195" i="14"/>
  <c r="C203" i="9"/>
  <c r="C203" i="14"/>
  <c r="C164" i="13"/>
  <c r="C256" i="9"/>
  <c r="C256" i="14"/>
  <c r="C264" i="9"/>
  <c r="C264" i="14"/>
  <c r="I302" i="14"/>
  <c r="I218" i="7" l="1"/>
  <c r="D138" i="13" s="1"/>
  <c r="I277" i="7"/>
  <c r="I277" i="14" s="1"/>
  <c r="I41" i="7"/>
  <c r="I41" i="14" s="1"/>
  <c r="K41" i="14" s="1"/>
  <c r="I159" i="7"/>
  <c r="D102" i="13" s="1"/>
  <c r="B18" i="14"/>
  <c r="B19" i="14" s="1"/>
  <c r="B20" i="14" s="1"/>
  <c r="B21" i="14" s="1"/>
  <c r="B22" i="14" s="1"/>
  <c r="B23" i="14" s="1"/>
  <c r="B24" i="14" s="1"/>
  <c r="B25" i="14" s="1"/>
  <c r="B26" i="14" s="1"/>
  <c r="B27" i="14" s="1"/>
  <c r="B28" i="14" s="1"/>
  <c r="B29" i="14" s="1"/>
  <c r="B30" i="14" s="1"/>
  <c r="B31" i="14" s="1"/>
  <c r="H87" i="7"/>
  <c r="H205" i="7"/>
  <c r="H264" i="7"/>
  <c r="H28" i="7"/>
  <c r="H146" i="7"/>
  <c r="P22" i="2"/>
  <c r="H206" i="7"/>
  <c r="H265" i="7"/>
  <c r="H29" i="7"/>
  <c r="H147" i="7"/>
  <c r="H88" i="7"/>
  <c r="H201" i="7"/>
  <c r="H24" i="7"/>
  <c r="H83" i="7"/>
  <c r="H142" i="7"/>
  <c r="H260" i="7"/>
  <c r="AG9" i="1"/>
  <c r="Q73" i="2"/>
  <c r="Q80" i="2" s="1"/>
  <c r="AG4" i="1"/>
  <c r="H259" i="7"/>
  <c r="H23" i="7"/>
  <c r="H82" i="7"/>
  <c r="H200" i="7"/>
  <c r="H141" i="7"/>
  <c r="H137" i="7"/>
  <c r="H196" i="7"/>
  <c r="H78" i="7"/>
  <c r="H255" i="7"/>
  <c r="H19" i="7"/>
  <c r="H145" i="7"/>
  <c r="H204" i="7"/>
  <c r="H86" i="7"/>
  <c r="H263" i="7"/>
  <c r="H27" i="7"/>
  <c r="E203" i="7"/>
  <c r="D203" i="9" s="1"/>
  <c r="H262" i="7"/>
  <c r="H26" i="7"/>
  <c r="H144" i="7"/>
  <c r="H203" i="7"/>
  <c r="H85" i="7"/>
  <c r="H267" i="7"/>
  <c r="H31" i="7"/>
  <c r="H90" i="7"/>
  <c r="H208" i="7"/>
  <c r="H149" i="7"/>
  <c r="H148" i="7"/>
  <c r="H266" i="7"/>
  <c r="H30" i="7"/>
  <c r="H89" i="7"/>
  <c r="H207" i="7"/>
  <c r="H254" i="7"/>
  <c r="H18" i="7"/>
  <c r="H77" i="7"/>
  <c r="H136" i="7"/>
  <c r="H195" i="7"/>
  <c r="H84" i="7"/>
  <c r="H143" i="7"/>
  <c r="H261" i="7"/>
  <c r="H25" i="7"/>
  <c r="H202" i="7"/>
  <c r="H140" i="7"/>
  <c r="H258" i="7"/>
  <c r="H22" i="7"/>
  <c r="H81" i="7"/>
  <c r="H199" i="7"/>
  <c r="C8" i="13"/>
  <c r="C131" i="7"/>
  <c r="AH3" i="1"/>
  <c r="B26" i="12"/>
  <c r="C131" i="9"/>
  <c r="C8" i="14"/>
  <c r="F4" i="8"/>
  <c r="D8" i="7"/>
  <c r="C131" i="14"/>
  <c r="C8" i="9"/>
  <c r="C85" i="13"/>
  <c r="AI2" i="1"/>
  <c r="S72" i="2" s="1"/>
  <c r="P14" i="2"/>
  <c r="H198" i="7"/>
  <c r="H21" i="7"/>
  <c r="H257" i="7"/>
  <c r="H139" i="7"/>
  <c r="H80" i="7"/>
  <c r="H79" i="7"/>
  <c r="H197" i="7"/>
  <c r="H256" i="7"/>
  <c r="H20" i="7"/>
  <c r="H138" i="7"/>
  <c r="F207" i="7"/>
  <c r="F259" i="7"/>
  <c r="F261" i="7"/>
  <c r="F22" i="7"/>
  <c r="F82" i="7"/>
  <c r="AD19" i="2"/>
  <c r="F81" i="7"/>
  <c r="F141" i="7"/>
  <c r="F258" i="7"/>
  <c r="F266" i="7"/>
  <c r="F140" i="7"/>
  <c r="F84" i="7"/>
  <c r="F89" i="7"/>
  <c r="F199" i="7"/>
  <c r="F143" i="7"/>
  <c r="F148" i="7"/>
  <c r="F200" i="7"/>
  <c r="F202" i="7"/>
  <c r="G39" i="15"/>
  <c r="F30" i="7"/>
  <c r="F23" i="7"/>
  <c r="F25" i="7"/>
  <c r="T11" i="2"/>
  <c r="H30" i="15" s="1"/>
  <c r="H135" i="7"/>
  <c r="H17" i="7"/>
  <c r="H194" i="7"/>
  <c r="H76" i="7"/>
  <c r="H253" i="7"/>
  <c r="B77" i="9"/>
  <c r="B78" i="9" s="1"/>
  <c r="B79" i="9" s="1"/>
  <c r="B80" i="9" s="1"/>
  <c r="B81" i="9" s="1"/>
  <c r="B82" i="9" s="1"/>
  <c r="B83" i="9" s="1"/>
  <c r="D24" i="26"/>
  <c r="B9" i="26"/>
  <c r="I47" i="26"/>
  <c r="P47" i="26" s="1"/>
  <c r="F47" i="26"/>
  <c r="D47" i="26"/>
  <c r="E47" i="26"/>
  <c r="G47" i="26"/>
  <c r="B32" i="26"/>
  <c r="B33" i="26" s="1"/>
  <c r="B34" i="26" s="1"/>
  <c r="B35" i="26" s="1"/>
  <c r="B36" i="26" s="1"/>
  <c r="B37" i="26" s="1"/>
  <c r="B38" i="26" s="1"/>
  <c r="B39" i="26" s="1"/>
  <c r="B40" i="26" s="1"/>
  <c r="B41" i="26" s="1"/>
  <c r="B42" i="26" s="1"/>
  <c r="B43" i="26" s="1"/>
  <c r="B44" i="26" s="1"/>
  <c r="B45" i="26" s="1"/>
  <c r="B46" i="26" s="1"/>
  <c r="H47" i="26"/>
  <c r="B195" i="9"/>
  <c r="B196" i="9" s="1"/>
  <c r="B197" i="9" s="1"/>
  <c r="B198" i="9" s="1"/>
  <c r="B199" i="9" s="1"/>
  <c r="B200" i="9" s="1"/>
  <c r="B201" i="9" s="1"/>
  <c r="B202" i="9" s="1"/>
  <c r="B203" i="9" s="1"/>
  <c r="B204" i="9" s="1"/>
  <c r="B205" i="9" s="1"/>
  <c r="B206" i="9" s="1"/>
  <c r="B207" i="9" s="1"/>
  <c r="B208" i="9" s="1"/>
  <c r="K285" i="9"/>
  <c r="I52" i="12"/>
  <c r="S285" i="9"/>
  <c r="B50" i="14"/>
  <c r="B109" i="14"/>
  <c r="B246" i="14"/>
  <c r="B227" i="14"/>
  <c r="B66" i="14"/>
  <c r="B67" i="14" s="1"/>
  <c r="B68" i="14" s="1"/>
  <c r="B106" i="9"/>
  <c r="B107" i="9" s="1"/>
  <c r="B108" i="9" s="1"/>
  <c r="B283" i="14"/>
  <c r="B284" i="14" s="1"/>
  <c r="B285" i="14" s="1"/>
  <c r="B286" i="14" s="1"/>
  <c r="B136" i="9"/>
  <c r="B137" i="9" s="1"/>
  <c r="B138" i="9" s="1"/>
  <c r="B139" i="9" s="1"/>
  <c r="B140" i="9" s="1"/>
  <c r="B141" i="9" s="1"/>
  <c r="B142" i="9" s="1"/>
  <c r="B143" i="9" s="1"/>
  <c r="B144" i="9" s="1"/>
  <c r="B145" i="9" s="1"/>
  <c r="B146" i="9" s="1"/>
  <c r="B147" i="9" s="1"/>
  <c r="B148" i="9" s="1"/>
  <c r="B149" i="9" s="1"/>
  <c r="B77" i="14"/>
  <c r="B78" i="14" s="1"/>
  <c r="B79" i="14" s="1"/>
  <c r="B80" i="14" s="1"/>
  <c r="B81" i="14" s="1"/>
  <c r="B82" i="14" s="1"/>
  <c r="B83" i="14" s="1"/>
  <c r="B84" i="14" s="1"/>
  <c r="B85" i="14" s="1"/>
  <c r="B86" i="14" s="1"/>
  <c r="B87" i="14" s="1"/>
  <c r="B88" i="14" s="1"/>
  <c r="B89" i="14" s="1"/>
  <c r="B90" i="14" s="1"/>
  <c r="B161" i="9"/>
  <c r="B162" i="9" s="1"/>
  <c r="B163" i="9" s="1"/>
  <c r="B164" i="9" s="1"/>
  <c r="B165" i="9" s="1"/>
  <c r="B166" i="9" s="1"/>
  <c r="B167" i="9" s="1"/>
  <c r="B50" i="9"/>
  <c r="B305" i="14"/>
  <c r="B136" i="14" s="1"/>
  <c r="B137" i="14" s="1"/>
  <c r="B138" i="14" s="1"/>
  <c r="B139" i="14" s="1"/>
  <c r="B140" i="14" s="1"/>
  <c r="B141" i="14" s="1"/>
  <c r="B142" i="14" s="1"/>
  <c r="B286" i="9"/>
  <c r="B227" i="9"/>
  <c r="B128" i="14"/>
  <c r="B180" i="9"/>
  <c r="B181" i="9" s="1"/>
  <c r="B182" i="9" s="1"/>
  <c r="B183" i="9" s="1"/>
  <c r="B184" i="9" s="1"/>
  <c r="B185" i="9" s="1"/>
  <c r="B186" i="9" s="1"/>
  <c r="B121" i="9"/>
  <c r="B122" i="9" s="1"/>
  <c r="B123" i="9" s="1"/>
  <c r="B124" i="9" s="1"/>
  <c r="B125" i="9" s="1"/>
  <c r="B126" i="9" s="1"/>
  <c r="B127" i="9" s="1"/>
  <c r="B255" i="9"/>
  <c r="B256" i="9" s="1"/>
  <c r="B257" i="9" s="1"/>
  <c r="B258" i="9" s="1"/>
  <c r="B259" i="9" s="1"/>
  <c r="B260" i="9" s="1"/>
  <c r="B18" i="9"/>
  <c r="B19" i="9" s="1"/>
  <c r="B20" i="9" s="1"/>
  <c r="B21" i="9" s="1"/>
  <c r="B22" i="9" s="1"/>
  <c r="B23" i="9" s="1"/>
  <c r="B24" i="9" s="1"/>
  <c r="B25" i="9" s="1"/>
  <c r="B26" i="9" s="1"/>
  <c r="B27" i="9" s="1"/>
  <c r="B28" i="9" s="1"/>
  <c r="B29" i="9" s="1"/>
  <c r="B30" i="9" s="1"/>
  <c r="B31" i="9" s="1"/>
  <c r="B239" i="9"/>
  <c r="B240" i="9" s="1"/>
  <c r="B241" i="9" s="1"/>
  <c r="B242" i="9" s="1"/>
  <c r="B243" i="9" s="1"/>
  <c r="B244" i="9" s="1"/>
  <c r="B245" i="9" s="1"/>
  <c r="B254" i="14"/>
  <c r="B255" i="14" s="1"/>
  <c r="B256" i="14" s="1"/>
  <c r="B257" i="14" s="1"/>
  <c r="B258" i="14" s="1"/>
  <c r="B259" i="14" s="1"/>
  <c r="B260" i="14" s="1"/>
  <c r="B261" i="14" s="1"/>
  <c r="B262" i="14" s="1"/>
  <c r="B263" i="14" s="1"/>
  <c r="B264" i="14" s="1"/>
  <c r="B265" i="14" s="1"/>
  <c r="B266" i="14" s="1"/>
  <c r="B267" i="14" s="1"/>
  <c r="B168" i="14"/>
  <c r="B69" i="9"/>
  <c r="B195" i="14"/>
  <c r="B196" i="14" s="1"/>
  <c r="B197" i="14" s="1"/>
  <c r="B198" i="14" s="1"/>
  <c r="B199" i="14" s="1"/>
  <c r="B200" i="14" s="1"/>
  <c r="B201" i="14" s="1"/>
  <c r="B202" i="14" s="1"/>
  <c r="B203" i="14" s="1"/>
  <c r="B204" i="14" s="1"/>
  <c r="B205" i="14" s="1"/>
  <c r="B206" i="14" s="1"/>
  <c r="B207" i="14" s="1"/>
  <c r="B208" i="14" s="1"/>
  <c r="B305" i="9"/>
  <c r="B125" i="13"/>
  <c r="A125" i="13" s="1"/>
  <c r="R101" i="9"/>
  <c r="Q101" i="9"/>
  <c r="P101" i="9"/>
  <c r="O101" i="9"/>
  <c r="P48" i="9"/>
  <c r="Q48" i="9"/>
  <c r="R48" i="9"/>
  <c r="O48" i="9"/>
  <c r="R285" i="9"/>
  <c r="Q285" i="9"/>
  <c r="P285" i="9"/>
  <c r="O285" i="9"/>
  <c r="Q284" i="9"/>
  <c r="P284" i="9"/>
  <c r="R284" i="9"/>
  <c r="O284" i="9"/>
  <c r="K49" i="9"/>
  <c r="R49" i="9"/>
  <c r="Q49" i="9"/>
  <c r="P49" i="9"/>
  <c r="O49" i="9"/>
  <c r="R100" i="9"/>
  <c r="Q100" i="9"/>
  <c r="P100" i="9"/>
  <c r="O100" i="9"/>
  <c r="K303" i="9"/>
  <c r="P303" i="9"/>
  <c r="O303" i="9"/>
  <c r="Q303" i="9"/>
  <c r="R303" i="9"/>
  <c r="K290" i="9"/>
  <c r="R290" i="9"/>
  <c r="Q290" i="9"/>
  <c r="P290" i="9"/>
  <c r="O290" i="9"/>
  <c r="K174" i="9"/>
  <c r="R174" i="9"/>
  <c r="Q174" i="9"/>
  <c r="P174" i="9"/>
  <c r="O174" i="9"/>
  <c r="K243" i="9"/>
  <c r="R243" i="9"/>
  <c r="Q243" i="9"/>
  <c r="P243" i="9"/>
  <c r="O243" i="9"/>
  <c r="K123" i="9"/>
  <c r="R123" i="9"/>
  <c r="Q123" i="9"/>
  <c r="P123" i="9"/>
  <c r="O123" i="9"/>
  <c r="K237" i="9"/>
  <c r="Q237" i="9"/>
  <c r="R237" i="9"/>
  <c r="P237" i="9"/>
  <c r="O237" i="9"/>
  <c r="K184" i="9"/>
  <c r="R184" i="9"/>
  <c r="Q184" i="9"/>
  <c r="P184" i="9"/>
  <c r="O184" i="9"/>
  <c r="O275" i="9"/>
  <c r="Q275" i="9"/>
  <c r="P275" i="9"/>
  <c r="R275" i="9"/>
  <c r="R157" i="9"/>
  <c r="Q157" i="9"/>
  <c r="O157" i="9"/>
  <c r="P157" i="9"/>
  <c r="S157" i="9" s="1"/>
  <c r="K125" i="9"/>
  <c r="R125" i="9"/>
  <c r="Q125" i="9"/>
  <c r="P125" i="9"/>
  <c r="O125" i="9"/>
  <c r="R224" i="9"/>
  <c r="Q224" i="9"/>
  <c r="O224" i="9"/>
  <c r="P224" i="9"/>
  <c r="P43" i="9"/>
  <c r="O43" i="9"/>
  <c r="Q43" i="9"/>
  <c r="R43" i="9"/>
  <c r="K59" i="9"/>
  <c r="P59" i="9"/>
  <c r="O59" i="9"/>
  <c r="Q59" i="9"/>
  <c r="R59" i="9"/>
  <c r="R278" i="9"/>
  <c r="Q278" i="9"/>
  <c r="O278" i="9"/>
  <c r="P278" i="9"/>
  <c r="K180" i="9"/>
  <c r="R180" i="9"/>
  <c r="Q180" i="9"/>
  <c r="P180" i="9"/>
  <c r="O180" i="9"/>
  <c r="K124" i="9"/>
  <c r="R124" i="9"/>
  <c r="Q124" i="9"/>
  <c r="O124" i="9"/>
  <c r="P124" i="9"/>
  <c r="R38" i="9"/>
  <c r="Q38" i="9"/>
  <c r="P38" i="9"/>
  <c r="O38" i="9"/>
  <c r="R215" i="9"/>
  <c r="Q215" i="9"/>
  <c r="P215" i="9"/>
  <c r="O215" i="9"/>
  <c r="K179" i="9"/>
  <c r="R179" i="9"/>
  <c r="Q179" i="9"/>
  <c r="O179" i="9"/>
  <c r="P179" i="9"/>
  <c r="K236" i="9"/>
  <c r="R236" i="9"/>
  <c r="Q236" i="9"/>
  <c r="O236" i="9"/>
  <c r="P236" i="9"/>
  <c r="R280" i="9"/>
  <c r="Q280" i="9"/>
  <c r="P280" i="9"/>
  <c r="O280" i="9"/>
  <c r="K242" i="9"/>
  <c r="O242" i="9"/>
  <c r="R242" i="9"/>
  <c r="Q242" i="9"/>
  <c r="P242" i="9"/>
  <c r="K122" i="9"/>
  <c r="R122" i="9"/>
  <c r="Q122" i="9"/>
  <c r="O122" i="9"/>
  <c r="P122" i="9"/>
  <c r="R217" i="9"/>
  <c r="Q217" i="9"/>
  <c r="P217" i="9"/>
  <c r="O217" i="9"/>
  <c r="K58" i="9"/>
  <c r="R58" i="9"/>
  <c r="Q58" i="9"/>
  <c r="P58" i="9"/>
  <c r="O58" i="9"/>
  <c r="K64" i="9"/>
  <c r="R64" i="9"/>
  <c r="Q64" i="9"/>
  <c r="P64" i="9"/>
  <c r="O64" i="9"/>
  <c r="K68" i="9"/>
  <c r="R68" i="9"/>
  <c r="Q68" i="9"/>
  <c r="P68" i="9"/>
  <c r="O68" i="9"/>
  <c r="K116" i="9"/>
  <c r="R116" i="9"/>
  <c r="Q116" i="9"/>
  <c r="O116" i="9"/>
  <c r="P116" i="9"/>
  <c r="R105" i="9"/>
  <c r="P105" i="9"/>
  <c r="O105" i="9"/>
  <c r="Q105" i="9"/>
  <c r="K114" i="9"/>
  <c r="R114" i="9"/>
  <c r="Q114" i="9"/>
  <c r="O114" i="9"/>
  <c r="P114" i="9"/>
  <c r="K232" i="9"/>
  <c r="R232" i="9"/>
  <c r="Q232" i="9"/>
  <c r="O232" i="9"/>
  <c r="P232" i="9"/>
  <c r="K302" i="9"/>
  <c r="R302" i="9"/>
  <c r="Q302" i="9"/>
  <c r="P302" i="9"/>
  <c r="O302" i="9"/>
  <c r="K291" i="9"/>
  <c r="P291" i="9"/>
  <c r="O291" i="9"/>
  <c r="Q291" i="9"/>
  <c r="R291" i="9"/>
  <c r="R226" i="9"/>
  <c r="Q226" i="9"/>
  <c r="O226" i="9"/>
  <c r="P226" i="9"/>
  <c r="R282" i="9"/>
  <c r="Q282" i="9"/>
  <c r="P282" i="9"/>
  <c r="O282" i="9"/>
  <c r="K304" i="9"/>
  <c r="R304" i="9"/>
  <c r="Q304" i="9"/>
  <c r="P304" i="9"/>
  <c r="O304" i="9"/>
  <c r="K239" i="9"/>
  <c r="R239" i="9"/>
  <c r="Q239" i="9"/>
  <c r="P239" i="9"/>
  <c r="O239" i="9"/>
  <c r="K244" i="9"/>
  <c r="O244" i="9"/>
  <c r="Q244" i="9"/>
  <c r="P244" i="9"/>
  <c r="R244" i="9"/>
  <c r="K118" i="9"/>
  <c r="R118" i="9"/>
  <c r="Q118" i="9"/>
  <c r="O118" i="9"/>
  <c r="P118" i="9"/>
  <c r="K66" i="9"/>
  <c r="R66" i="9"/>
  <c r="Q66" i="9"/>
  <c r="P66" i="9"/>
  <c r="O66" i="9"/>
  <c r="K172" i="9"/>
  <c r="R172" i="9"/>
  <c r="Q172" i="9"/>
  <c r="P172" i="9"/>
  <c r="O172" i="9"/>
  <c r="K117" i="9"/>
  <c r="R117" i="9"/>
  <c r="Q117" i="9"/>
  <c r="P117" i="9"/>
  <c r="O117" i="9"/>
  <c r="K65" i="9"/>
  <c r="P65" i="9"/>
  <c r="O65" i="9"/>
  <c r="Q65" i="9"/>
  <c r="R65" i="9"/>
  <c r="K178" i="9"/>
  <c r="R178" i="9"/>
  <c r="Q178" i="9"/>
  <c r="P178" i="9"/>
  <c r="O178" i="9"/>
  <c r="R164" i="9"/>
  <c r="Q164" i="9"/>
  <c r="P164" i="9"/>
  <c r="O164" i="9"/>
  <c r="R104" i="9"/>
  <c r="Q104" i="9"/>
  <c r="O104" i="9"/>
  <c r="P104" i="9"/>
  <c r="K245" i="9"/>
  <c r="R245" i="9"/>
  <c r="Q245" i="9"/>
  <c r="P245" i="9"/>
  <c r="O245" i="9"/>
  <c r="R108" i="9"/>
  <c r="Q108" i="9"/>
  <c r="O108" i="9"/>
  <c r="P108" i="9"/>
  <c r="K67" i="9"/>
  <c r="P67" i="9"/>
  <c r="O67" i="9"/>
  <c r="Q67" i="9"/>
  <c r="R67" i="9"/>
  <c r="K297" i="9"/>
  <c r="P297" i="9"/>
  <c r="O297" i="9"/>
  <c r="Q297" i="9"/>
  <c r="R297" i="9"/>
  <c r="R42" i="9"/>
  <c r="Q42" i="9"/>
  <c r="P42" i="9"/>
  <c r="O42" i="9"/>
  <c r="K298" i="9"/>
  <c r="R298" i="9"/>
  <c r="Q298" i="9"/>
  <c r="P298" i="9"/>
  <c r="O298" i="9"/>
  <c r="K183" i="9"/>
  <c r="R183" i="9"/>
  <c r="Q183" i="9"/>
  <c r="O183" i="9"/>
  <c r="P183" i="9"/>
  <c r="R223" i="9"/>
  <c r="Q223" i="9"/>
  <c r="P223" i="9"/>
  <c r="O223" i="9"/>
  <c r="K173" i="9"/>
  <c r="R173" i="9"/>
  <c r="Q173" i="9"/>
  <c r="O173" i="9"/>
  <c r="P173" i="9"/>
  <c r="R219" i="9"/>
  <c r="Q219" i="9"/>
  <c r="P219" i="9"/>
  <c r="O219" i="9"/>
  <c r="K181" i="9"/>
  <c r="R181" i="9"/>
  <c r="Q181" i="9"/>
  <c r="O181" i="9"/>
  <c r="P181" i="9"/>
  <c r="K62" i="9"/>
  <c r="R62" i="9"/>
  <c r="Q62" i="9"/>
  <c r="P62" i="9"/>
  <c r="O62" i="9"/>
  <c r="K293" i="9"/>
  <c r="P293" i="9"/>
  <c r="O293" i="9"/>
  <c r="Q293" i="9"/>
  <c r="R293" i="9"/>
  <c r="K235" i="9"/>
  <c r="R235" i="9"/>
  <c r="Q235" i="9"/>
  <c r="P235" i="9"/>
  <c r="O235" i="9"/>
  <c r="K61" i="9"/>
  <c r="P61" i="9"/>
  <c r="O61" i="9"/>
  <c r="Q61" i="9"/>
  <c r="R61" i="9"/>
  <c r="K55" i="9"/>
  <c r="P55" i="9"/>
  <c r="O55" i="9"/>
  <c r="Q55" i="9"/>
  <c r="R55" i="9"/>
  <c r="K60" i="9"/>
  <c r="R60" i="9"/>
  <c r="Q60" i="9"/>
  <c r="P60" i="9"/>
  <c r="O60" i="9"/>
  <c r="R276" i="9"/>
  <c r="Q276" i="9"/>
  <c r="O276" i="9"/>
  <c r="P276" i="9"/>
  <c r="R165" i="9"/>
  <c r="Q165" i="9"/>
  <c r="O165" i="9"/>
  <c r="P165" i="9"/>
  <c r="O279" i="9"/>
  <c r="Q279" i="9"/>
  <c r="R279" i="9"/>
  <c r="P279" i="9"/>
  <c r="K240" i="9"/>
  <c r="O240" i="9"/>
  <c r="R240" i="9"/>
  <c r="Q240" i="9"/>
  <c r="P240" i="9"/>
  <c r="R222" i="9"/>
  <c r="Q222" i="9"/>
  <c r="O222" i="9"/>
  <c r="P222" i="9"/>
  <c r="R103" i="9"/>
  <c r="P103" i="9"/>
  <c r="O103" i="9"/>
  <c r="Q103" i="9"/>
  <c r="R221" i="9"/>
  <c r="Q221" i="9"/>
  <c r="P221" i="9"/>
  <c r="O221" i="9"/>
  <c r="P98" i="9"/>
  <c r="O98" i="9"/>
  <c r="Q98" i="9"/>
  <c r="R98" i="9"/>
  <c r="R102" i="9"/>
  <c r="P102" i="9"/>
  <c r="O102" i="9"/>
  <c r="Q102" i="9"/>
  <c r="R40" i="9"/>
  <c r="Q40" i="9"/>
  <c r="P40" i="9"/>
  <c r="O40" i="9"/>
  <c r="K175" i="9"/>
  <c r="R175" i="9"/>
  <c r="Q175" i="9"/>
  <c r="O175" i="9"/>
  <c r="P175" i="9"/>
  <c r="K300" i="9"/>
  <c r="R300" i="9"/>
  <c r="Q300" i="9"/>
  <c r="P300" i="9"/>
  <c r="O300" i="9"/>
  <c r="K296" i="9"/>
  <c r="R296" i="9"/>
  <c r="Q296" i="9"/>
  <c r="P296" i="9"/>
  <c r="O296" i="9"/>
  <c r="R274" i="9"/>
  <c r="Q274" i="9"/>
  <c r="P274" i="9"/>
  <c r="O274" i="9"/>
  <c r="K299" i="9"/>
  <c r="P299" i="9"/>
  <c r="O299" i="9"/>
  <c r="Q299" i="9"/>
  <c r="R299" i="9"/>
  <c r="K238" i="9"/>
  <c r="O238" i="9"/>
  <c r="P238" i="9"/>
  <c r="Q238" i="9"/>
  <c r="R238" i="9"/>
  <c r="R99" i="9"/>
  <c r="Q99" i="9"/>
  <c r="P99" i="9"/>
  <c r="O99" i="9"/>
  <c r="P281" i="9"/>
  <c r="O281" i="9"/>
  <c r="Q281" i="9"/>
  <c r="R281" i="9"/>
  <c r="K301" i="9"/>
  <c r="P301" i="9"/>
  <c r="O301" i="9"/>
  <c r="Q301" i="9"/>
  <c r="R301" i="9"/>
  <c r="R158" i="9"/>
  <c r="Q158" i="9"/>
  <c r="P158" i="9"/>
  <c r="O158" i="9"/>
  <c r="R160" i="9"/>
  <c r="Q160" i="9"/>
  <c r="P160" i="9"/>
  <c r="O160" i="9"/>
  <c r="K126" i="9"/>
  <c r="R126" i="9"/>
  <c r="Q126" i="9"/>
  <c r="O126" i="9"/>
  <c r="P126" i="9"/>
  <c r="R156" i="9"/>
  <c r="Q156" i="9"/>
  <c r="P156" i="9"/>
  <c r="O156" i="9"/>
  <c r="R46" i="9"/>
  <c r="Q46" i="9"/>
  <c r="P46" i="9"/>
  <c r="O46" i="9"/>
  <c r="P47" i="9"/>
  <c r="O47" i="9"/>
  <c r="Q47" i="9"/>
  <c r="R47" i="9"/>
  <c r="K182" i="9"/>
  <c r="R182" i="9"/>
  <c r="Q182" i="9"/>
  <c r="P182" i="9"/>
  <c r="O182" i="9"/>
  <c r="K177" i="9"/>
  <c r="R177" i="9"/>
  <c r="Q177" i="9"/>
  <c r="O177" i="9"/>
  <c r="P177" i="9"/>
  <c r="R97" i="9"/>
  <c r="Q97" i="9"/>
  <c r="P97" i="9"/>
  <c r="O97" i="9"/>
  <c r="K233" i="9"/>
  <c r="R233" i="9"/>
  <c r="Q233" i="9"/>
  <c r="P233" i="9"/>
  <c r="O233" i="9"/>
  <c r="R167" i="9"/>
  <c r="Q167" i="9"/>
  <c r="O167" i="9"/>
  <c r="P167" i="9"/>
  <c r="R163" i="9"/>
  <c r="Q163" i="9"/>
  <c r="O163" i="9"/>
  <c r="P163" i="9"/>
  <c r="K56" i="9"/>
  <c r="R56" i="9"/>
  <c r="Q56" i="9"/>
  <c r="P56" i="9"/>
  <c r="O56" i="9"/>
  <c r="R220" i="9"/>
  <c r="Q220" i="9"/>
  <c r="O220" i="9"/>
  <c r="P220" i="9"/>
  <c r="K234" i="9"/>
  <c r="R234" i="9"/>
  <c r="Q234" i="9"/>
  <c r="O234" i="9"/>
  <c r="P234" i="9"/>
  <c r="P283" i="9"/>
  <c r="O283" i="9"/>
  <c r="Q283" i="9"/>
  <c r="R283" i="9"/>
  <c r="K241" i="9"/>
  <c r="R241" i="9"/>
  <c r="Q241" i="9"/>
  <c r="O241" i="9"/>
  <c r="P241" i="9"/>
  <c r="K121" i="9"/>
  <c r="R121" i="9"/>
  <c r="Q121" i="9"/>
  <c r="P121" i="9"/>
  <c r="O121" i="9"/>
  <c r="K57" i="9"/>
  <c r="P57" i="9"/>
  <c r="O57" i="9"/>
  <c r="Q57" i="9"/>
  <c r="R57" i="9"/>
  <c r="P39" i="9"/>
  <c r="O39" i="9"/>
  <c r="Q39" i="9"/>
  <c r="R39" i="9"/>
  <c r="K113" i="9"/>
  <c r="R113" i="9"/>
  <c r="Q113" i="9"/>
  <c r="P113" i="9"/>
  <c r="O113" i="9"/>
  <c r="R107" i="9"/>
  <c r="Q107" i="9"/>
  <c r="P107" i="9"/>
  <c r="O107" i="9"/>
  <c r="R166" i="9"/>
  <c r="Q166" i="9"/>
  <c r="P166" i="9"/>
  <c r="O166" i="9"/>
  <c r="K292" i="9"/>
  <c r="R292" i="9"/>
  <c r="Q292" i="9"/>
  <c r="P292" i="9"/>
  <c r="O292" i="9"/>
  <c r="R225" i="9"/>
  <c r="Q225" i="9"/>
  <c r="P225" i="9"/>
  <c r="O225" i="9"/>
  <c r="K295" i="9"/>
  <c r="P295" i="9"/>
  <c r="O295" i="9"/>
  <c r="Q295" i="9"/>
  <c r="R295" i="9"/>
  <c r="K231" i="9"/>
  <c r="R231" i="9"/>
  <c r="Q231" i="9"/>
  <c r="P231" i="9"/>
  <c r="O231" i="9"/>
  <c r="R44" i="9"/>
  <c r="Q44" i="9"/>
  <c r="P44" i="9"/>
  <c r="O44" i="9"/>
  <c r="K186" i="9"/>
  <c r="R186" i="9"/>
  <c r="Q186" i="9"/>
  <c r="P186" i="9"/>
  <c r="O186" i="9"/>
  <c r="K185" i="9"/>
  <c r="R185" i="9"/>
  <c r="Q185" i="9"/>
  <c r="O185" i="9"/>
  <c r="P185" i="9"/>
  <c r="K294" i="9"/>
  <c r="R294" i="9"/>
  <c r="Q294" i="9"/>
  <c r="P294" i="9"/>
  <c r="O294" i="9"/>
  <c r="K127" i="9"/>
  <c r="R127" i="9"/>
  <c r="Q127" i="9"/>
  <c r="P127" i="9"/>
  <c r="O127" i="9"/>
  <c r="K176" i="9"/>
  <c r="R176" i="9"/>
  <c r="Q176" i="9"/>
  <c r="P176" i="9"/>
  <c r="O176" i="9"/>
  <c r="K115" i="9"/>
  <c r="R115" i="9"/>
  <c r="Q115" i="9"/>
  <c r="P115" i="9"/>
  <c r="O115" i="9"/>
  <c r="K63" i="9"/>
  <c r="P63" i="9"/>
  <c r="O63" i="9"/>
  <c r="Q63" i="9"/>
  <c r="R63" i="9"/>
  <c r="R216" i="9"/>
  <c r="Q216" i="9"/>
  <c r="O216" i="9"/>
  <c r="P216" i="9"/>
  <c r="K54" i="9"/>
  <c r="R54" i="9"/>
  <c r="Q54" i="9"/>
  <c r="P54" i="9"/>
  <c r="O54" i="9"/>
  <c r="K119" i="9"/>
  <c r="R119" i="9"/>
  <c r="Q119" i="9"/>
  <c r="P119" i="9"/>
  <c r="O119" i="9"/>
  <c r="K120" i="9"/>
  <c r="R120" i="9"/>
  <c r="Q120" i="9"/>
  <c r="O120" i="9"/>
  <c r="P120" i="9"/>
  <c r="R106" i="9"/>
  <c r="Q106" i="9"/>
  <c r="O106" i="9"/>
  <c r="P106" i="9"/>
  <c r="P45" i="9"/>
  <c r="O45" i="9"/>
  <c r="Q45" i="9"/>
  <c r="R45" i="9"/>
  <c r="R162" i="9"/>
  <c r="Q162" i="9"/>
  <c r="P162" i="9"/>
  <c r="O162" i="9"/>
  <c r="R161" i="9"/>
  <c r="Q161" i="9"/>
  <c r="O161" i="9"/>
  <c r="P161" i="9"/>
  <c r="K302" i="14"/>
  <c r="K243" i="14"/>
  <c r="K123" i="14"/>
  <c r="K237" i="14"/>
  <c r="K184" i="14"/>
  <c r="K125" i="14"/>
  <c r="K291" i="14"/>
  <c r="K180" i="14"/>
  <c r="K124" i="14"/>
  <c r="K179" i="14"/>
  <c r="K236" i="14"/>
  <c r="K185" i="14"/>
  <c r="K242" i="14"/>
  <c r="K122" i="14"/>
  <c r="K116" i="14"/>
  <c r="K114" i="14"/>
  <c r="K232" i="14"/>
  <c r="K231" i="14"/>
  <c r="K304" i="14"/>
  <c r="K239" i="14"/>
  <c r="K118" i="14"/>
  <c r="K172" i="14"/>
  <c r="K117" i="14"/>
  <c r="K178" i="14"/>
  <c r="K245" i="14"/>
  <c r="K297" i="14"/>
  <c r="K298" i="14"/>
  <c r="K183" i="14"/>
  <c r="K127" i="14"/>
  <c r="K300" i="14"/>
  <c r="K303" i="14"/>
  <c r="K290" i="14"/>
  <c r="K174" i="14"/>
  <c r="K113" i="14"/>
  <c r="K173" i="14"/>
  <c r="K181" i="14"/>
  <c r="K293" i="14"/>
  <c r="K235" i="14"/>
  <c r="K240" i="14"/>
  <c r="K175" i="14"/>
  <c r="K292" i="14"/>
  <c r="K295" i="14"/>
  <c r="K186" i="14"/>
  <c r="K176" i="14"/>
  <c r="K115" i="14"/>
  <c r="K119" i="14"/>
  <c r="K120" i="14"/>
  <c r="K244" i="14"/>
  <c r="K296" i="14"/>
  <c r="K299" i="14"/>
  <c r="K238" i="14"/>
  <c r="K301" i="14"/>
  <c r="K126" i="14"/>
  <c r="K182" i="14"/>
  <c r="K177" i="14"/>
  <c r="K233" i="14"/>
  <c r="K284" i="14"/>
  <c r="K294" i="14"/>
  <c r="K234" i="14"/>
  <c r="K241" i="14"/>
  <c r="K121" i="14"/>
  <c r="K285" i="14"/>
  <c r="H48" i="14"/>
  <c r="E284" i="14"/>
  <c r="E48" i="14"/>
  <c r="K48" i="14"/>
  <c r="F48" i="14"/>
  <c r="G48" i="14"/>
  <c r="K56" i="14"/>
  <c r="K57" i="14"/>
  <c r="K63" i="14"/>
  <c r="K54" i="14"/>
  <c r="K59" i="14"/>
  <c r="K58" i="14"/>
  <c r="K64" i="14"/>
  <c r="K68" i="14"/>
  <c r="K66" i="14"/>
  <c r="K65" i="14"/>
  <c r="E49" i="14"/>
  <c r="K62" i="14"/>
  <c r="K61" i="14"/>
  <c r="K55" i="14"/>
  <c r="K60" i="14"/>
  <c r="K67" i="14"/>
  <c r="S302" i="9"/>
  <c r="M302" i="9"/>
  <c r="M49" i="9"/>
  <c r="S49" i="9"/>
  <c r="F284" i="14"/>
  <c r="G284" i="14"/>
  <c r="H284" i="14"/>
  <c r="Q30" i="15"/>
  <c r="P19" i="2"/>
  <c r="P50" i="2"/>
  <c r="B46" i="2"/>
  <c r="B31" i="2"/>
  <c r="B12" i="2"/>
  <c r="AJ12" i="2" s="1"/>
  <c r="AC20" i="2"/>
  <c r="L188" i="13"/>
  <c r="E201" i="7"/>
  <c r="D201" i="14" s="1"/>
  <c r="M108" i="13"/>
  <c r="L142" i="13"/>
  <c r="N69" i="13"/>
  <c r="E260" i="7"/>
  <c r="N140" i="13"/>
  <c r="L173" i="13"/>
  <c r="E26" i="7"/>
  <c r="P20" i="2"/>
  <c r="E144" i="7"/>
  <c r="M140" i="13"/>
  <c r="N141" i="13"/>
  <c r="M173" i="13"/>
  <c r="AC11" i="2"/>
  <c r="P17" i="2"/>
  <c r="I30" i="15"/>
  <c r="U20" i="2"/>
  <c r="I39" i="15" s="1"/>
  <c r="N173" i="13"/>
  <c r="N106" i="13"/>
  <c r="N149" i="13"/>
  <c r="E22" i="7"/>
  <c r="T20" i="2"/>
  <c r="H39" i="15" s="1"/>
  <c r="P10" i="2"/>
  <c r="AD20" i="2"/>
  <c r="E140" i="7"/>
  <c r="I12" i="12"/>
  <c r="I42" i="12"/>
  <c r="M144" i="13"/>
  <c r="G38" i="15"/>
  <c r="L34" i="13"/>
  <c r="M149" i="13"/>
  <c r="T19" i="2"/>
  <c r="H38" i="15" s="1"/>
  <c r="N30" i="15"/>
  <c r="N151" i="13"/>
  <c r="M175" i="13"/>
  <c r="U19" i="2"/>
  <c r="I38" i="15" s="1"/>
  <c r="N175" i="13"/>
  <c r="L175" i="13"/>
  <c r="N142" i="13"/>
  <c r="AC19" i="2"/>
  <c r="M151" i="13"/>
  <c r="F49" i="14"/>
  <c r="N186" i="13"/>
  <c r="M67" i="13"/>
  <c r="B53" i="13"/>
  <c r="A53" i="13" s="1"/>
  <c r="G30" i="15"/>
  <c r="AD11" i="2"/>
  <c r="E150" i="9"/>
  <c r="E8" i="9" s="1"/>
  <c r="P11" i="2"/>
  <c r="B17" i="13"/>
  <c r="A17" i="13" s="1"/>
  <c r="H32" i="9"/>
  <c r="H6" i="9" s="1"/>
  <c r="B89" i="13"/>
  <c r="A89" i="13" s="1"/>
  <c r="T10" i="2"/>
  <c r="G29" i="15"/>
  <c r="AD10" i="2"/>
  <c r="U10" i="2"/>
  <c r="I29" i="15" s="1"/>
  <c r="B161" i="13"/>
  <c r="A161" i="13" s="1"/>
  <c r="AC12" i="2"/>
  <c r="U12" i="2"/>
  <c r="I31" i="15" s="1"/>
  <c r="G31" i="15"/>
  <c r="T12" i="2"/>
  <c r="H31" i="15" s="1"/>
  <c r="AD12" i="2"/>
  <c r="B162" i="13"/>
  <c r="A162" i="13" s="1"/>
  <c r="H150" i="9"/>
  <c r="H8" i="9" s="1"/>
  <c r="AD14" i="2"/>
  <c r="AC14" i="2"/>
  <c r="U14" i="2"/>
  <c r="I33" i="15" s="1"/>
  <c r="T14" i="2"/>
  <c r="G33" i="15"/>
  <c r="P15" i="2"/>
  <c r="I22" i="12"/>
  <c r="M117" i="13"/>
  <c r="F268" i="9"/>
  <c r="F10" i="9" s="1"/>
  <c r="H209" i="9"/>
  <c r="H9" i="9" s="1"/>
  <c r="G32" i="9"/>
  <c r="G6" i="9" s="1"/>
  <c r="H91" i="9"/>
  <c r="H7" i="9" s="1"/>
  <c r="G150" i="9"/>
  <c r="G8" i="9" s="1"/>
  <c r="L153" i="13"/>
  <c r="G49" i="14"/>
  <c r="G209" i="9"/>
  <c r="G9" i="9" s="1"/>
  <c r="M65" i="13"/>
  <c r="N113" i="13"/>
  <c r="L140" i="13"/>
  <c r="H268" i="9"/>
  <c r="H10" i="9" s="1"/>
  <c r="F32" i="9"/>
  <c r="F6" i="9" s="1"/>
  <c r="N71" i="13"/>
  <c r="M139" i="13"/>
  <c r="N136" i="13"/>
  <c r="E32" i="9"/>
  <c r="E6" i="9" s="1"/>
  <c r="E209" i="9"/>
  <c r="E9" i="9" s="1"/>
  <c r="E285" i="14"/>
  <c r="E91" i="9"/>
  <c r="E7" i="9" s="1"/>
  <c r="G285" i="14"/>
  <c r="F209" i="9"/>
  <c r="F9" i="9" s="1"/>
  <c r="F150" i="9"/>
  <c r="F8" i="9" s="1"/>
  <c r="M153" i="13"/>
  <c r="N153" i="13"/>
  <c r="N143" i="13"/>
  <c r="F285" i="14"/>
  <c r="G91" i="9"/>
  <c r="G7" i="9" s="1"/>
  <c r="F91" i="9"/>
  <c r="F7" i="9" s="1"/>
  <c r="E268" i="9"/>
  <c r="E10" i="9" s="1"/>
  <c r="G268" i="9"/>
  <c r="G10" i="9" s="1"/>
  <c r="M81" i="13"/>
  <c r="M136" i="13"/>
  <c r="L136" i="13"/>
  <c r="M78" i="13"/>
  <c r="L151" i="13"/>
  <c r="K48" i="9"/>
  <c r="H285" i="14"/>
  <c r="K49" i="14"/>
  <c r="M179" i="13"/>
  <c r="L67" i="13"/>
  <c r="N67" i="13"/>
  <c r="L179" i="13"/>
  <c r="M177" i="13"/>
  <c r="L69" i="13"/>
  <c r="M142" i="13"/>
  <c r="M69" i="13"/>
  <c r="S48" i="9"/>
  <c r="N177" i="13"/>
  <c r="L63" i="13"/>
  <c r="N63" i="13"/>
  <c r="H49" i="14"/>
  <c r="M63" i="13"/>
  <c r="M284" i="9"/>
  <c r="K284" i="9"/>
  <c r="S284" i="9"/>
  <c r="M48" i="9"/>
  <c r="E207" i="7"/>
  <c r="E28" i="7"/>
  <c r="K226" i="9"/>
  <c r="S226" i="9"/>
  <c r="M226" i="9"/>
  <c r="H66" i="14"/>
  <c r="G66" i="14"/>
  <c r="F66" i="14"/>
  <c r="E66" i="14"/>
  <c r="F41" i="14"/>
  <c r="H41" i="14"/>
  <c r="E41" i="14"/>
  <c r="E215" i="14"/>
  <c r="K215" i="14"/>
  <c r="H215" i="14"/>
  <c r="G215" i="14"/>
  <c r="F215" i="14"/>
  <c r="H179" i="14"/>
  <c r="G179" i="14"/>
  <c r="F179" i="14"/>
  <c r="E179" i="14"/>
  <c r="G277" i="14"/>
  <c r="F277" i="14"/>
  <c r="K277" i="14"/>
  <c r="H277" i="14"/>
  <c r="E277" i="14"/>
  <c r="L101" i="13"/>
  <c r="F101" i="13"/>
  <c r="K101" i="13" s="1"/>
  <c r="N101" i="13"/>
  <c r="M101" i="13"/>
  <c r="M280" i="9"/>
  <c r="K280" i="9"/>
  <c r="S280" i="9"/>
  <c r="S242" i="9"/>
  <c r="M242" i="9"/>
  <c r="F178" i="14"/>
  <c r="E178" i="14"/>
  <c r="H178" i="14"/>
  <c r="G178" i="14"/>
  <c r="S122" i="9"/>
  <c r="M122" i="9"/>
  <c r="M217" i="9"/>
  <c r="K217" i="9"/>
  <c r="S217" i="9"/>
  <c r="K164" i="14"/>
  <c r="H164" i="14"/>
  <c r="F164" i="14"/>
  <c r="G164" i="14"/>
  <c r="E164" i="14"/>
  <c r="F100" i="13"/>
  <c r="K100" i="13" s="1"/>
  <c r="L100" i="13"/>
  <c r="F104" i="14"/>
  <c r="K104" i="14"/>
  <c r="H104" i="14"/>
  <c r="G104" i="14"/>
  <c r="E104" i="14"/>
  <c r="M58" i="9"/>
  <c r="S58" i="9"/>
  <c r="E245" i="14"/>
  <c r="F245" i="14"/>
  <c r="H245" i="14"/>
  <c r="G245" i="14"/>
  <c r="K108" i="14"/>
  <c r="H108" i="14"/>
  <c r="G108" i="14"/>
  <c r="F108" i="14"/>
  <c r="E108" i="14"/>
  <c r="E200" i="7"/>
  <c r="M224" i="9"/>
  <c r="S224" i="9"/>
  <c r="K224" i="9"/>
  <c r="K221" i="14"/>
  <c r="H221" i="14"/>
  <c r="F221" i="14"/>
  <c r="G221" i="14"/>
  <c r="E221" i="14"/>
  <c r="H98" i="14"/>
  <c r="F98" i="14"/>
  <c r="E98" i="14"/>
  <c r="K98" i="14"/>
  <c r="G98" i="14"/>
  <c r="N31" i="13"/>
  <c r="L31" i="13"/>
  <c r="F31" i="13"/>
  <c r="K31" i="13" s="1"/>
  <c r="E29" i="7"/>
  <c r="E25" i="7"/>
  <c r="M64" i="9"/>
  <c r="S64" i="9"/>
  <c r="K100" i="14"/>
  <c r="H100" i="14"/>
  <c r="G100" i="14"/>
  <c r="E100" i="14"/>
  <c r="F100" i="14"/>
  <c r="G119" i="14"/>
  <c r="H119" i="14"/>
  <c r="F119" i="14"/>
  <c r="E119" i="14"/>
  <c r="N36" i="13"/>
  <c r="M36" i="13"/>
  <c r="F36" i="13"/>
  <c r="K36" i="13" s="1"/>
  <c r="K283" i="9"/>
  <c r="S283" i="9"/>
  <c r="M283" i="9"/>
  <c r="S102" i="9"/>
  <c r="M102" i="9"/>
  <c r="K102" i="9"/>
  <c r="P16" i="2"/>
  <c r="M120" i="9"/>
  <c r="S120" i="9"/>
  <c r="H278" i="14"/>
  <c r="G278" i="14"/>
  <c r="E278" i="14"/>
  <c r="K278" i="14"/>
  <c r="F278" i="14"/>
  <c r="S106" i="9"/>
  <c r="M106" i="9"/>
  <c r="K106" i="9"/>
  <c r="K40" i="14"/>
  <c r="H40" i="14"/>
  <c r="F40" i="14"/>
  <c r="E40" i="14"/>
  <c r="G40" i="14"/>
  <c r="H162" i="14"/>
  <c r="G162" i="14"/>
  <c r="F162" i="14"/>
  <c r="K162" i="14"/>
  <c r="E162" i="14"/>
  <c r="M121" i="9"/>
  <c r="S121" i="9"/>
  <c r="M57" i="9"/>
  <c r="S57" i="9"/>
  <c r="M161" i="9"/>
  <c r="K161" i="9"/>
  <c r="S161" i="9"/>
  <c r="N28" i="13"/>
  <c r="M28" i="13"/>
  <c r="F28" i="13"/>
  <c r="K28" i="13" s="1"/>
  <c r="M291" i="9"/>
  <c r="S291" i="9"/>
  <c r="S67" i="9"/>
  <c r="M67" i="9"/>
  <c r="M162" i="9"/>
  <c r="S162" i="9"/>
  <c r="K162" i="9"/>
  <c r="F44" i="13"/>
  <c r="K44" i="13" s="1"/>
  <c r="M44" i="13"/>
  <c r="F104" i="13"/>
  <c r="K104" i="13" s="1"/>
  <c r="L104" i="13"/>
  <c r="H232" i="14"/>
  <c r="F232" i="14"/>
  <c r="G232" i="14"/>
  <c r="E232" i="14"/>
  <c r="N104" i="13"/>
  <c r="M100" i="13"/>
  <c r="L36" i="13"/>
  <c r="H296" i="14"/>
  <c r="G296" i="14"/>
  <c r="F296" i="14"/>
  <c r="E296" i="14"/>
  <c r="K274" i="14"/>
  <c r="H274" i="14"/>
  <c r="G274" i="14"/>
  <c r="F274" i="14"/>
  <c r="E274" i="14"/>
  <c r="G303" i="14"/>
  <c r="F303" i="14"/>
  <c r="E303" i="14"/>
  <c r="H303" i="14"/>
  <c r="F186" i="13"/>
  <c r="K186" i="13" s="1"/>
  <c r="M186" i="13"/>
  <c r="M239" i="9"/>
  <c r="S239" i="9"/>
  <c r="E290" i="14"/>
  <c r="I305" i="14"/>
  <c r="H290" i="14"/>
  <c r="F290" i="14"/>
  <c r="G290" i="14"/>
  <c r="S244" i="9"/>
  <c r="M244" i="9"/>
  <c r="F174" i="14"/>
  <c r="E174" i="14"/>
  <c r="H174" i="14"/>
  <c r="G174" i="14"/>
  <c r="F113" i="14"/>
  <c r="I128" i="14"/>
  <c r="H113" i="14"/>
  <c r="G113" i="14"/>
  <c r="E113" i="14"/>
  <c r="H38" i="14"/>
  <c r="H24" i="26" s="1"/>
  <c r="G38" i="14"/>
  <c r="F38" i="14"/>
  <c r="K38" i="14"/>
  <c r="E38" i="14"/>
  <c r="E223" i="14"/>
  <c r="K223" i="14"/>
  <c r="H223" i="14"/>
  <c r="G223" i="14"/>
  <c r="F223" i="14"/>
  <c r="F276" i="14"/>
  <c r="E276" i="14"/>
  <c r="K276" i="14"/>
  <c r="H276" i="14"/>
  <c r="G276" i="14"/>
  <c r="K165" i="14"/>
  <c r="G165" i="14"/>
  <c r="H165" i="14"/>
  <c r="F165" i="14"/>
  <c r="E165" i="14"/>
  <c r="H279" i="14"/>
  <c r="F279" i="14"/>
  <c r="G279" i="14"/>
  <c r="K279" i="14"/>
  <c r="E279" i="14"/>
  <c r="H240" i="14"/>
  <c r="G240" i="14"/>
  <c r="F240" i="14"/>
  <c r="E240" i="14"/>
  <c r="L107" i="13"/>
  <c r="M107" i="13"/>
  <c r="F107" i="13"/>
  <c r="K107" i="13" s="1"/>
  <c r="N107" i="13"/>
  <c r="F70" i="13"/>
  <c r="K70" i="13" s="1"/>
  <c r="M70" i="13"/>
  <c r="L70" i="13"/>
  <c r="K222" i="14"/>
  <c r="G222" i="14"/>
  <c r="H222" i="14"/>
  <c r="F222" i="14"/>
  <c r="E222" i="14"/>
  <c r="E103" i="14"/>
  <c r="H103" i="14"/>
  <c r="G103" i="14"/>
  <c r="F103" i="14"/>
  <c r="K103" i="14"/>
  <c r="H67" i="14"/>
  <c r="G67" i="14"/>
  <c r="E67" i="14"/>
  <c r="F67" i="14"/>
  <c r="F141" i="13"/>
  <c r="K141" i="13" s="1"/>
  <c r="L141" i="13"/>
  <c r="F64" i="13"/>
  <c r="K64" i="13" s="1"/>
  <c r="M64" i="13"/>
  <c r="L64" i="13"/>
  <c r="L29" i="13"/>
  <c r="F29" i="13"/>
  <c r="K29" i="13" s="1"/>
  <c r="N29" i="13"/>
  <c r="M243" i="9"/>
  <c r="S243" i="9"/>
  <c r="P21" i="2"/>
  <c r="T17" i="2"/>
  <c r="H36" i="15" s="1"/>
  <c r="AD17" i="2"/>
  <c r="U17" i="2"/>
  <c r="I36" i="15" s="1"/>
  <c r="AC17" i="2"/>
  <c r="G36" i="15"/>
  <c r="K100" i="9"/>
  <c r="S100" i="9"/>
  <c r="M100" i="9"/>
  <c r="F68" i="13"/>
  <c r="K68" i="13" s="1"/>
  <c r="M68" i="13"/>
  <c r="L68" i="13"/>
  <c r="S278" i="9"/>
  <c r="M278" i="9"/>
  <c r="K278" i="9"/>
  <c r="L72" i="13"/>
  <c r="N72" i="13"/>
  <c r="M72" i="13"/>
  <c r="F72" i="13"/>
  <c r="K72" i="13" s="1"/>
  <c r="S45" i="9"/>
  <c r="M45" i="9"/>
  <c r="K45" i="9"/>
  <c r="M40" i="9"/>
  <c r="S40" i="9"/>
  <c r="K40" i="9"/>
  <c r="H99" i="14"/>
  <c r="G99" i="14"/>
  <c r="F99" i="14"/>
  <c r="E99" i="14"/>
  <c r="K99" i="14"/>
  <c r="H55" i="14"/>
  <c r="G55" i="14"/>
  <c r="E55" i="14"/>
  <c r="F55" i="14"/>
  <c r="K281" i="14"/>
  <c r="H281" i="14"/>
  <c r="G281" i="14"/>
  <c r="F281" i="14"/>
  <c r="E281" i="14"/>
  <c r="F135" i="13"/>
  <c r="K135" i="13" s="1"/>
  <c r="L135" i="13"/>
  <c r="G173" i="14"/>
  <c r="H173" i="14"/>
  <c r="F173" i="14"/>
  <c r="E173" i="14"/>
  <c r="H236" i="14"/>
  <c r="E236" i="14"/>
  <c r="F236" i="14"/>
  <c r="G236" i="14"/>
  <c r="G185" i="14"/>
  <c r="H185" i="14"/>
  <c r="F185" i="14"/>
  <c r="E185" i="14"/>
  <c r="D32" i="7"/>
  <c r="F66" i="13"/>
  <c r="K66" i="13" s="1"/>
  <c r="M66" i="13"/>
  <c r="L66" i="13"/>
  <c r="G68" i="14"/>
  <c r="F68" i="14"/>
  <c r="H68" i="14"/>
  <c r="E68" i="14"/>
  <c r="K43" i="9"/>
  <c r="M43" i="9"/>
  <c r="S43" i="9"/>
  <c r="G40" i="15"/>
  <c r="AC21" i="2"/>
  <c r="U21" i="2"/>
  <c r="I40" i="15" s="1"/>
  <c r="T21" i="2"/>
  <c r="H40" i="15" s="1"/>
  <c r="AD21" i="2"/>
  <c r="E101" i="14"/>
  <c r="K101" i="14"/>
  <c r="H101" i="14"/>
  <c r="G101" i="14"/>
  <c r="F101" i="14"/>
  <c r="F34" i="13"/>
  <c r="K34" i="13" s="1"/>
  <c r="M34" i="13"/>
  <c r="E241" i="14"/>
  <c r="G241" i="14"/>
  <c r="H241" i="14"/>
  <c r="F241" i="14"/>
  <c r="E233" i="14"/>
  <c r="H233" i="14"/>
  <c r="G233" i="14"/>
  <c r="F233" i="14"/>
  <c r="L105" i="13"/>
  <c r="F105" i="13"/>
  <c r="K105" i="13" s="1"/>
  <c r="N105" i="13"/>
  <c r="M105" i="13"/>
  <c r="H114" i="14"/>
  <c r="G114" i="14"/>
  <c r="F114" i="14"/>
  <c r="E114" i="14"/>
  <c r="S232" i="9"/>
  <c r="M232" i="9"/>
  <c r="N179" i="13"/>
  <c r="M135" i="13"/>
  <c r="M171" i="13"/>
  <c r="L171" i="13"/>
  <c r="N100" i="13"/>
  <c r="L65" i="13"/>
  <c r="H107" i="14"/>
  <c r="G107" i="14"/>
  <c r="F107" i="14"/>
  <c r="E107" i="14"/>
  <c r="K107" i="14"/>
  <c r="S296" i="9"/>
  <c r="M296" i="9"/>
  <c r="M274" i="9"/>
  <c r="K274" i="9"/>
  <c r="S274" i="9"/>
  <c r="M303" i="9"/>
  <c r="S303" i="9"/>
  <c r="H235" i="14"/>
  <c r="F235" i="14"/>
  <c r="G235" i="14"/>
  <c r="E235" i="14"/>
  <c r="I305" i="9"/>
  <c r="S305" i="9" s="1"/>
  <c r="M290" i="9"/>
  <c r="S290" i="9"/>
  <c r="H244" i="14"/>
  <c r="G244" i="14"/>
  <c r="F244" i="14"/>
  <c r="E244" i="14"/>
  <c r="S174" i="9"/>
  <c r="M174" i="9"/>
  <c r="I128" i="9"/>
  <c r="S128" i="9" s="1"/>
  <c r="M113" i="9"/>
  <c r="S113" i="9"/>
  <c r="M38" i="9"/>
  <c r="S38" i="9"/>
  <c r="K38" i="9"/>
  <c r="G123" i="14"/>
  <c r="E123" i="14"/>
  <c r="H123" i="14"/>
  <c r="F123" i="14"/>
  <c r="M99" i="9"/>
  <c r="K99" i="9"/>
  <c r="S99" i="9"/>
  <c r="S55" i="9"/>
  <c r="M55" i="9"/>
  <c r="S281" i="9"/>
  <c r="M281" i="9"/>
  <c r="K281" i="9"/>
  <c r="K223" i="9"/>
  <c r="S223" i="9"/>
  <c r="M223" i="9"/>
  <c r="S173" i="9"/>
  <c r="M173" i="9"/>
  <c r="S236" i="9"/>
  <c r="M236" i="9"/>
  <c r="I187" i="14"/>
  <c r="H172" i="14"/>
  <c r="G172" i="14"/>
  <c r="E172" i="14"/>
  <c r="F172" i="14"/>
  <c r="F117" i="14"/>
  <c r="E117" i="14"/>
  <c r="H117" i="14"/>
  <c r="G117" i="14"/>
  <c r="F65" i="14"/>
  <c r="E65" i="14"/>
  <c r="H65" i="14"/>
  <c r="G65" i="14"/>
  <c r="K276" i="9"/>
  <c r="S276" i="9"/>
  <c r="M276" i="9"/>
  <c r="K165" i="9"/>
  <c r="S165" i="9"/>
  <c r="M165" i="9"/>
  <c r="S279" i="9"/>
  <c r="K279" i="9"/>
  <c r="M279" i="9"/>
  <c r="S240" i="9"/>
  <c r="M240" i="9"/>
  <c r="G160" i="14"/>
  <c r="F160" i="14"/>
  <c r="E160" i="14"/>
  <c r="K160" i="14"/>
  <c r="H160" i="14"/>
  <c r="H126" i="14"/>
  <c r="E126" i="14"/>
  <c r="G126" i="14"/>
  <c r="F126" i="14"/>
  <c r="S222" i="9"/>
  <c r="M222" i="9"/>
  <c r="K222" i="9"/>
  <c r="K156" i="14"/>
  <c r="H156" i="14"/>
  <c r="F156" i="14"/>
  <c r="G156" i="14"/>
  <c r="E156" i="14"/>
  <c r="M103" i="9"/>
  <c r="S103" i="9"/>
  <c r="K103" i="9"/>
  <c r="H46" i="14"/>
  <c r="G46" i="14"/>
  <c r="F46" i="14"/>
  <c r="K46" i="14"/>
  <c r="E46" i="14"/>
  <c r="P18" i="2"/>
  <c r="H297" i="14"/>
  <c r="F297" i="14"/>
  <c r="E297" i="14"/>
  <c r="G297" i="14"/>
  <c r="H54" i="14"/>
  <c r="G54" i="14"/>
  <c r="F54" i="14"/>
  <c r="E54" i="14"/>
  <c r="I69" i="14"/>
  <c r="S68" i="9"/>
  <c r="M68" i="9"/>
  <c r="F32" i="13"/>
  <c r="K32" i="13" s="1"/>
  <c r="M32" i="13"/>
  <c r="L32" i="13"/>
  <c r="H59" i="14"/>
  <c r="G59" i="14"/>
  <c r="E59" i="14"/>
  <c r="F59" i="14"/>
  <c r="P12" i="2"/>
  <c r="K101" i="9"/>
  <c r="S101" i="9"/>
  <c r="M101" i="9"/>
  <c r="S241" i="9"/>
  <c r="M241" i="9"/>
  <c r="S233" i="9"/>
  <c r="M233" i="9"/>
  <c r="L177" i="13"/>
  <c r="E298" i="14"/>
  <c r="H298" i="14"/>
  <c r="G298" i="14"/>
  <c r="F298" i="14"/>
  <c r="H183" i="14"/>
  <c r="G183" i="14"/>
  <c r="F183" i="14"/>
  <c r="E183" i="14"/>
  <c r="M114" i="9"/>
  <c r="S114" i="9"/>
  <c r="B7" i="13"/>
  <c r="A7" i="13" s="1"/>
  <c r="B8" i="7"/>
  <c r="F150" i="13"/>
  <c r="K150" i="13" s="1"/>
  <c r="M150" i="13"/>
  <c r="L150" i="13"/>
  <c r="S282" i="9"/>
  <c r="K282" i="9"/>
  <c r="M282" i="9"/>
  <c r="S304" i="9"/>
  <c r="M304" i="9"/>
  <c r="H180" i="14"/>
  <c r="G180" i="14"/>
  <c r="E180" i="14"/>
  <c r="F180" i="14"/>
  <c r="F124" i="14"/>
  <c r="E124" i="14"/>
  <c r="H124" i="14"/>
  <c r="G124" i="14"/>
  <c r="M56" i="9"/>
  <c r="S56" i="9"/>
  <c r="L178" i="13"/>
  <c r="F178" i="13"/>
  <c r="K178" i="13" s="1"/>
  <c r="N178" i="13"/>
  <c r="M178" i="13"/>
  <c r="F143" i="13"/>
  <c r="K143" i="13" s="1"/>
  <c r="L143" i="13"/>
  <c r="M114" i="13"/>
  <c r="N114" i="13"/>
  <c r="F114" i="13"/>
  <c r="K114" i="13" s="1"/>
  <c r="H219" i="14"/>
  <c r="G219" i="14"/>
  <c r="F219" i="14"/>
  <c r="K219" i="14"/>
  <c r="E219" i="14"/>
  <c r="S172" i="9"/>
  <c r="I187" i="9"/>
  <c r="S187" i="9" s="1"/>
  <c r="M172" i="9"/>
  <c r="M117" i="9"/>
  <c r="S117" i="9"/>
  <c r="M65" i="9"/>
  <c r="S65" i="9"/>
  <c r="E294" i="14"/>
  <c r="H294" i="14"/>
  <c r="G294" i="14"/>
  <c r="F294" i="14"/>
  <c r="F108" i="13"/>
  <c r="K108" i="13" s="1"/>
  <c r="L108" i="13"/>
  <c r="L176" i="13"/>
  <c r="M176" i="13"/>
  <c r="F176" i="13"/>
  <c r="K176" i="13" s="1"/>
  <c r="N176" i="13"/>
  <c r="G234" i="14"/>
  <c r="F234" i="14"/>
  <c r="H234" i="14"/>
  <c r="E234" i="14"/>
  <c r="M160" i="9"/>
  <c r="S160" i="9"/>
  <c r="K160" i="9"/>
  <c r="S126" i="9"/>
  <c r="M126" i="9"/>
  <c r="K156" i="9"/>
  <c r="M156" i="9"/>
  <c r="K46" i="9"/>
  <c r="S46" i="9"/>
  <c r="M46" i="9"/>
  <c r="E142" i="7"/>
  <c r="M297" i="9"/>
  <c r="S297" i="9"/>
  <c r="I69" i="9"/>
  <c r="S69" i="9" s="1"/>
  <c r="S54" i="9"/>
  <c r="M54" i="9"/>
  <c r="G181" i="14"/>
  <c r="F181" i="14"/>
  <c r="E181" i="14"/>
  <c r="H181" i="14"/>
  <c r="H62" i="14"/>
  <c r="G62" i="14"/>
  <c r="F62" i="14"/>
  <c r="E62" i="14"/>
  <c r="H293" i="14"/>
  <c r="F293" i="14"/>
  <c r="G293" i="14"/>
  <c r="E293" i="14"/>
  <c r="H116" i="14"/>
  <c r="G116" i="14"/>
  <c r="F116" i="14"/>
  <c r="E116" i="14"/>
  <c r="S59" i="9"/>
  <c r="M59" i="9"/>
  <c r="M298" i="9"/>
  <c r="S298" i="9"/>
  <c r="S183" i="9"/>
  <c r="M183" i="9"/>
  <c r="N78" i="13"/>
  <c r="F78" i="13"/>
  <c r="K78" i="13" s="1"/>
  <c r="S167" i="9"/>
  <c r="M167" i="9"/>
  <c r="K167" i="9"/>
  <c r="H300" i="14"/>
  <c r="G300" i="14"/>
  <c r="F300" i="14"/>
  <c r="E300" i="14"/>
  <c r="G291" i="14"/>
  <c r="F291" i="14"/>
  <c r="E291" i="14"/>
  <c r="H291" i="14"/>
  <c r="S300" i="9"/>
  <c r="M300" i="9"/>
  <c r="S180" i="9"/>
  <c r="M180" i="9"/>
  <c r="M124" i="9"/>
  <c r="S124" i="9"/>
  <c r="N43" i="13"/>
  <c r="L43" i="13"/>
  <c r="F43" i="13"/>
  <c r="K43" i="13" s="1"/>
  <c r="S164" i="9"/>
  <c r="M164" i="9"/>
  <c r="K164" i="9"/>
  <c r="S104" i="9"/>
  <c r="K104" i="9"/>
  <c r="M104" i="9"/>
  <c r="S245" i="9"/>
  <c r="M245" i="9"/>
  <c r="K108" i="9"/>
  <c r="S108" i="9"/>
  <c r="M108" i="9"/>
  <c r="M119" i="9"/>
  <c r="S119" i="9"/>
  <c r="L180" i="13"/>
  <c r="M180" i="13"/>
  <c r="F180" i="13"/>
  <c r="K180" i="13" s="1"/>
  <c r="N180" i="13"/>
  <c r="L144" i="13"/>
  <c r="L44" i="13"/>
  <c r="K107" i="9"/>
  <c r="S107" i="9"/>
  <c r="M107" i="9"/>
  <c r="E31" i="7"/>
  <c r="E166" i="14"/>
  <c r="K166" i="14"/>
  <c r="H166" i="14"/>
  <c r="G166" i="14"/>
  <c r="F166" i="14"/>
  <c r="H292" i="14"/>
  <c r="G292" i="14"/>
  <c r="F292" i="14"/>
  <c r="E292" i="14"/>
  <c r="G225" i="14"/>
  <c r="F225" i="14"/>
  <c r="E225" i="14"/>
  <c r="K225" i="14"/>
  <c r="H225" i="14"/>
  <c r="G299" i="14"/>
  <c r="F299" i="14"/>
  <c r="E299" i="14"/>
  <c r="H299" i="14"/>
  <c r="M235" i="9"/>
  <c r="S235" i="9"/>
  <c r="L185" i="13"/>
  <c r="N185" i="13"/>
  <c r="F185" i="13"/>
  <c r="G238" i="14"/>
  <c r="F238" i="14"/>
  <c r="E238" i="14"/>
  <c r="H238" i="14"/>
  <c r="F115" i="13"/>
  <c r="K115" i="13" s="1"/>
  <c r="L115" i="13"/>
  <c r="F77" i="13"/>
  <c r="K77" i="13" s="1"/>
  <c r="L77" i="13"/>
  <c r="M77" i="13"/>
  <c r="F27" i="13"/>
  <c r="K27" i="13" s="1"/>
  <c r="N27" i="13"/>
  <c r="M27" i="13"/>
  <c r="S123" i="9"/>
  <c r="M123" i="9"/>
  <c r="F42" i="13"/>
  <c r="K42" i="13" s="1"/>
  <c r="M42" i="13"/>
  <c r="N171" i="13"/>
  <c r="L42" i="13"/>
  <c r="M43" i="13"/>
  <c r="E302" i="14"/>
  <c r="H302" i="14"/>
  <c r="F302" i="14"/>
  <c r="G302" i="14"/>
  <c r="P24" i="2"/>
  <c r="K166" i="9"/>
  <c r="S166" i="9"/>
  <c r="M166" i="9"/>
  <c r="S292" i="9"/>
  <c r="M292" i="9"/>
  <c r="S225" i="9"/>
  <c r="M225" i="9"/>
  <c r="K225" i="9"/>
  <c r="M299" i="9"/>
  <c r="S299" i="9"/>
  <c r="S238" i="9"/>
  <c r="M238" i="9"/>
  <c r="K163" i="14"/>
  <c r="H163" i="14"/>
  <c r="G163" i="14"/>
  <c r="E163" i="14"/>
  <c r="F163" i="14"/>
  <c r="F61" i="14"/>
  <c r="E61" i="14"/>
  <c r="H61" i="14"/>
  <c r="G61" i="14"/>
  <c r="H118" i="14"/>
  <c r="E118" i="14"/>
  <c r="G118" i="14"/>
  <c r="F118" i="14"/>
  <c r="G44" i="14"/>
  <c r="F44" i="14"/>
  <c r="E44" i="14"/>
  <c r="K44" i="14"/>
  <c r="H44" i="14"/>
  <c r="E237" i="14"/>
  <c r="H237" i="14"/>
  <c r="G237" i="14"/>
  <c r="F237" i="14"/>
  <c r="K220" i="14"/>
  <c r="H220" i="14"/>
  <c r="G220" i="14"/>
  <c r="E220" i="14"/>
  <c r="F220" i="14"/>
  <c r="K219" i="9"/>
  <c r="M219" i="9"/>
  <c r="S219" i="9"/>
  <c r="F113" i="13"/>
  <c r="L113" i="13"/>
  <c r="F81" i="13"/>
  <c r="K81" i="13" s="1"/>
  <c r="L81" i="13"/>
  <c r="G60" i="14"/>
  <c r="F60" i="14"/>
  <c r="H60" i="14"/>
  <c r="E60" i="14"/>
  <c r="L189" i="13"/>
  <c r="N189" i="13"/>
  <c r="F189" i="13"/>
  <c r="K189" i="13" s="1"/>
  <c r="G127" i="14"/>
  <c r="H127" i="14"/>
  <c r="F127" i="14"/>
  <c r="E127" i="14"/>
  <c r="E275" i="14"/>
  <c r="K275" i="14"/>
  <c r="H275" i="14"/>
  <c r="G275" i="14"/>
  <c r="F275" i="14"/>
  <c r="S234" i="9"/>
  <c r="M234" i="9"/>
  <c r="H176" i="14"/>
  <c r="G176" i="14"/>
  <c r="E176" i="14"/>
  <c r="F176" i="14"/>
  <c r="L103" i="13"/>
  <c r="M103" i="13"/>
  <c r="F103" i="13"/>
  <c r="K103" i="13" s="1"/>
  <c r="N103" i="13"/>
  <c r="G115" i="14"/>
  <c r="F115" i="14"/>
  <c r="E115" i="14"/>
  <c r="H115" i="14"/>
  <c r="H63" i="14"/>
  <c r="G63" i="14"/>
  <c r="E63" i="14"/>
  <c r="F63" i="14"/>
  <c r="F216" i="14"/>
  <c r="E216" i="14"/>
  <c r="H216" i="14"/>
  <c r="G216" i="14"/>
  <c r="K216" i="14"/>
  <c r="L99" i="13"/>
  <c r="M99" i="13"/>
  <c r="F99" i="13"/>
  <c r="K99" i="13" s="1"/>
  <c r="N99" i="13"/>
  <c r="N35" i="13"/>
  <c r="F35" i="13"/>
  <c r="K35" i="13" s="1"/>
  <c r="M35" i="13"/>
  <c r="AD24" i="2"/>
  <c r="U24" i="2"/>
  <c r="I43" i="15" s="1"/>
  <c r="AC24" i="2"/>
  <c r="G43" i="15"/>
  <c r="T24" i="2"/>
  <c r="H43" i="15" s="1"/>
  <c r="N41" i="13"/>
  <c r="L41" i="13"/>
  <c r="F41" i="13"/>
  <c r="S181" i="9"/>
  <c r="M181" i="9"/>
  <c r="S62" i="9"/>
  <c r="M62" i="9"/>
  <c r="M293" i="9"/>
  <c r="S293" i="9"/>
  <c r="S116" i="9"/>
  <c r="M116" i="9"/>
  <c r="F182" i="14"/>
  <c r="E182" i="14"/>
  <c r="H182" i="14"/>
  <c r="G182" i="14"/>
  <c r="G177" i="14"/>
  <c r="H177" i="14"/>
  <c r="F177" i="14"/>
  <c r="E177" i="14"/>
  <c r="G97" i="14"/>
  <c r="K97" i="14"/>
  <c r="H97" i="14"/>
  <c r="F97" i="14"/>
  <c r="E97" i="14"/>
  <c r="G105" i="14"/>
  <c r="K105" i="14"/>
  <c r="H105" i="14"/>
  <c r="F105" i="14"/>
  <c r="E105" i="14"/>
  <c r="N31" i="15"/>
  <c r="Q31" i="15"/>
  <c r="H175" i="14"/>
  <c r="G175" i="14"/>
  <c r="F175" i="14"/>
  <c r="E175" i="14"/>
  <c r="D203" i="14"/>
  <c r="E262" i="7"/>
  <c r="S221" i="9"/>
  <c r="K221" i="9"/>
  <c r="M221" i="9"/>
  <c r="S98" i="9"/>
  <c r="M98" i="9"/>
  <c r="K98" i="9"/>
  <c r="E147" i="7"/>
  <c r="F43" i="14"/>
  <c r="E43" i="14"/>
  <c r="H43" i="14"/>
  <c r="K43" i="14"/>
  <c r="G43" i="14"/>
  <c r="L187" i="13"/>
  <c r="F187" i="13"/>
  <c r="K187" i="13" s="1"/>
  <c r="N187" i="13"/>
  <c r="G295" i="14"/>
  <c r="F295" i="14"/>
  <c r="E295" i="14"/>
  <c r="H295" i="14"/>
  <c r="H231" i="14"/>
  <c r="F231" i="14"/>
  <c r="G231" i="14"/>
  <c r="E231" i="14"/>
  <c r="I246" i="14"/>
  <c r="M163" i="9"/>
  <c r="S163" i="9"/>
  <c r="K163" i="9"/>
  <c r="M61" i="9"/>
  <c r="S61" i="9"/>
  <c r="M118" i="9"/>
  <c r="S118" i="9"/>
  <c r="K44" i="9"/>
  <c r="S44" i="9"/>
  <c r="M44" i="9"/>
  <c r="M237" i="9"/>
  <c r="S237" i="9"/>
  <c r="M220" i="9"/>
  <c r="K220" i="9"/>
  <c r="S220" i="9"/>
  <c r="F186" i="14"/>
  <c r="E186" i="14"/>
  <c r="H186" i="14"/>
  <c r="G186" i="14"/>
  <c r="H301" i="14"/>
  <c r="F301" i="14"/>
  <c r="G301" i="14"/>
  <c r="E301" i="14"/>
  <c r="F139" i="13"/>
  <c r="K139" i="13" s="1"/>
  <c r="L139" i="13"/>
  <c r="E158" i="14"/>
  <c r="K158" i="14"/>
  <c r="H158" i="14"/>
  <c r="G158" i="14"/>
  <c r="F158" i="14"/>
  <c r="S60" i="9"/>
  <c r="M60" i="9"/>
  <c r="M294" i="9"/>
  <c r="S294" i="9"/>
  <c r="H184" i="14"/>
  <c r="G184" i="14"/>
  <c r="E184" i="14"/>
  <c r="F184" i="14"/>
  <c r="S127" i="9"/>
  <c r="M127" i="9"/>
  <c r="L172" i="13"/>
  <c r="M172" i="13"/>
  <c r="F172" i="13"/>
  <c r="K172" i="13" s="1"/>
  <c r="N172" i="13"/>
  <c r="F152" i="13"/>
  <c r="K152" i="13" s="1"/>
  <c r="M152" i="13"/>
  <c r="L152" i="13"/>
  <c r="S176" i="9"/>
  <c r="M176" i="9"/>
  <c r="K157" i="14"/>
  <c r="G157" i="14"/>
  <c r="H157" i="14"/>
  <c r="F157" i="14"/>
  <c r="E157" i="14"/>
  <c r="S115" i="9"/>
  <c r="M115" i="9"/>
  <c r="M63" i="9"/>
  <c r="S63" i="9"/>
  <c r="S216" i="9"/>
  <c r="K216" i="9"/>
  <c r="M216" i="9"/>
  <c r="H125" i="14"/>
  <c r="G125" i="14"/>
  <c r="F125" i="14"/>
  <c r="E125" i="14"/>
  <c r="P23" i="2"/>
  <c r="E42" i="14"/>
  <c r="K42" i="14"/>
  <c r="H42" i="14"/>
  <c r="G42" i="14"/>
  <c r="F42" i="14"/>
  <c r="AC22" i="2"/>
  <c r="U22" i="2"/>
  <c r="I41" i="15" s="1"/>
  <c r="AD22" i="2"/>
  <c r="G41" i="15"/>
  <c r="T22" i="2"/>
  <c r="H41" i="15" s="1"/>
  <c r="K47" i="14"/>
  <c r="H47" i="14"/>
  <c r="G47" i="14"/>
  <c r="E47" i="14"/>
  <c r="F47" i="14"/>
  <c r="F188" i="13"/>
  <c r="K188" i="13" s="1"/>
  <c r="M188" i="13"/>
  <c r="N80" i="13"/>
  <c r="M80" i="13"/>
  <c r="F80" i="13"/>
  <c r="K80" i="13" s="1"/>
  <c r="M182" i="9"/>
  <c r="S182" i="9"/>
  <c r="M177" i="9"/>
  <c r="S177" i="9"/>
  <c r="M97" i="9"/>
  <c r="K97" i="9"/>
  <c r="S97" i="9"/>
  <c r="M105" i="9"/>
  <c r="S105" i="9"/>
  <c r="K105" i="9"/>
  <c r="S175" i="9"/>
  <c r="M175" i="9"/>
  <c r="K39" i="14"/>
  <c r="H39" i="14"/>
  <c r="G39" i="14"/>
  <c r="E39" i="14"/>
  <c r="F39" i="14"/>
  <c r="H239" i="14"/>
  <c r="F239" i="14"/>
  <c r="G239" i="14"/>
  <c r="E239" i="14"/>
  <c r="S66" i="9"/>
  <c r="M66" i="9"/>
  <c r="K215" i="9"/>
  <c r="S215" i="9"/>
  <c r="M215" i="9"/>
  <c r="S179" i="9"/>
  <c r="M179" i="9"/>
  <c r="M185" i="9"/>
  <c r="S185" i="9"/>
  <c r="M178" i="9"/>
  <c r="S178" i="9"/>
  <c r="F137" i="13"/>
  <c r="K137" i="13" s="1"/>
  <c r="L137" i="13"/>
  <c r="N45" i="13"/>
  <c r="L45" i="13"/>
  <c r="F45" i="13"/>
  <c r="K45" i="13" s="1"/>
  <c r="L149" i="13"/>
  <c r="N144" i="13"/>
  <c r="N137" i="13"/>
  <c r="N115" i="13"/>
  <c r="M185" i="13"/>
  <c r="M115" i="13"/>
  <c r="N65" i="13"/>
  <c r="F167" i="14"/>
  <c r="E167" i="14"/>
  <c r="G167" i="14"/>
  <c r="K167" i="14"/>
  <c r="H167" i="14"/>
  <c r="H226" i="14"/>
  <c r="G226" i="14"/>
  <c r="F226" i="14"/>
  <c r="E226" i="14"/>
  <c r="K226" i="14"/>
  <c r="K282" i="14"/>
  <c r="H282" i="14"/>
  <c r="G282" i="14"/>
  <c r="F282" i="14"/>
  <c r="E282" i="14"/>
  <c r="H304" i="14"/>
  <c r="G304" i="14"/>
  <c r="F304" i="14"/>
  <c r="E304" i="14"/>
  <c r="M295" i="9"/>
  <c r="S295" i="9"/>
  <c r="H243" i="14"/>
  <c r="F243" i="14"/>
  <c r="G243" i="14"/>
  <c r="E243" i="14"/>
  <c r="I246" i="9"/>
  <c r="S246" i="9" s="1"/>
  <c r="M231" i="9"/>
  <c r="S231" i="9"/>
  <c r="F106" i="13"/>
  <c r="K106" i="13" s="1"/>
  <c r="L106" i="13"/>
  <c r="G56" i="14"/>
  <c r="F56" i="14"/>
  <c r="E56" i="14"/>
  <c r="H56" i="14"/>
  <c r="F33" i="13"/>
  <c r="K33" i="13" s="1"/>
  <c r="M33" i="13"/>
  <c r="L33" i="13"/>
  <c r="M186" i="9"/>
  <c r="S186" i="9"/>
  <c r="S301" i="9"/>
  <c r="M301" i="9"/>
  <c r="K158" i="9"/>
  <c r="S158" i="9"/>
  <c r="M158" i="9"/>
  <c r="K280" i="14"/>
  <c r="G280" i="14"/>
  <c r="H280" i="14"/>
  <c r="F280" i="14"/>
  <c r="E280" i="14"/>
  <c r="G242" i="14"/>
  <c r="F242" i="14"/>
  <c r="H242" i="14"/>
  <c r="E242" i="14"/>
  <c r="S184" i="9"/>
  <c r="M184" i="9"/>
  <c r="H122" i="14"/>
  <c r="E122" i="14"/>
  <c r="G122" i="14"/>
  <c r="F122" i="14"/>
  <c r="K275" i="9"/>
  <c r="S275" i="9"/>
  <c r="M275" i="9"/>
  <c r="G217" i="14"/>
  <c r="F217" i="14"/>
  <c r="E217" i="14"/>
  <c r="K217" i="14"/>
  <c r="H217" i="14"/>
  <c r="F117" i="13"/>
  <c r="K117" i="13" s="1"/>
  <c r="L117" i="13"/>
  <c r="K157" i="9"/>
  <c r="M157" i="9"/>
  <c r="F79" i="13"/>
  <c r="K79" i="13" s="1"/>
  <c r="L79" i="13"/>
  <c r="M79" i="13"/>
  <c r="H58" i="14"/>
  <c r="G58" i="14"/>
  <c r="F58" i="14"/>
  <c r="E58" i="14"/>
  <c r="H45" i="14"/>
  <c r="G45" i="14"/>
  <c r="F45" i="14"/>
  <c r="E45" i="14"/>
  <c r="K45" i="14"/>
  <c r="M125" i="9"/>
  <c r="S125" i="9"/>
  <c r="F224" i="14"/>
  <c r="E224" i="14"/>
  <c r="H224" i="14"/>
  <c r="G224" i="14"/>
  <c r="K224" i="14"/>
  <c r="M42" i="9"/>
  <c r="K42" i="9"/>
  <c r="S42" i="9"/>
  <c r="G64" i="14"/>
  <c r="F64" i="14"/>
  <c r="H64" i="14"/>
  <c r="E64" i="14"/>
  <c r="E263" i="7"/>
  <c r="M47" i="9"/>
  <c r="K47" i="9"/>
  <c r="S47" i="9"/>
  <c r="E283" i="14"/>
  <c r="K283" i="14"/>
  <c r="H283" i="14"/>
  <c r="G283" i="14"/>
  <c r="F283" i="14"/>
  <c r="G102" i="14"/>
  <c r="F102" i="14"/>
  <c r="E102" i="14"/>
  <c r="K102" i="14"/>
  <c r="H102" i="14"/>
  <c r="H120" i="14"/>
  <c r="G120" i="14"/>
  <c r="F120" i="14"/>
  <c r="E120" i="14"/>
  <c r="H106" i="14"/>
  <c r="F106" i="14"/>
  <c r="E106" i="14"/>
  <c r="K106" i="14"/>
  <c r="G106" i="14"/>
  <c r="F71" i="13"/>
  <c r="K71" i="13" s="1"/>
  <c r="L71" i="13"/>
  <c r="P13" i="2"/>
  <c r="M116" i="13"/>
  <c r="F116" i="13"/>
  <c r="K116" i="13" s="1"/>
  <c r="N116" i="13"/>
  <c r="F121" i="14"/>
  <c r="H121" i="14"/>
  <c r="G121" i="14"/>
  <c r="E121" i="14"/>
  <c r="F57" i="14"/>
  <c r="E57" i="14"/>
  <c r="H57" i="14"/>
  <c r="G57" i="14"/>
  <c r="H161" i="14"/>
  <c r="G161" i="14"/>
  <c r="F161" i="14"/>
  <c r="E161" i="14"/>
  <c r="K161" i="14"/>
  <c r="M39" i="9"/>
  <c r="K39" i="9"/>
  <c r="S39" i="9"/>
  <c r="I218" i="9" l="1"/>
  <c r="Q218" i="9" s="1"/>
  <c r="I277" i="9"/>
  <c r="Q277" i="9" s="1"/>
  <c r="G41" i="14"/>
  <c r="F138" i="13"/>
  <c r="K138" i="13" s="1"/>
  <c r="L138" i="13"/>
  <c r="N138" i="13"/>
  <c r="M138" i="13"/>
  <c r="I159" i="9"/>
  <c r="D30" i="13"/>
  <c r="M30" i="13" s="1"/>
  <c r="I41" i="9"/>
  <c r="I159" i="14"/>
  <c r="I218" i="14"/>
  <c r="M102" i="13"/>
  <c r="F102" i="13"/>
  <c r="K102" i="13" s="1"/>
  <c r="N102" i="13"/>
  <c r="L102" i="13"/>
  <c r="D174" i="13"/>
  <c r="R277" i="9"/>
  <c r="S156" i="9"/>
  <c r="AG10" i="1"/>
  <c r="R73" i="2"/>
  <c r="Q81" i="2" s="1"/>
  <c r="AH4" i="1"/>
  <c r="C9" i="13"/>
  <c r="C190" i="7"/>
  <c r="G4" i="8"/>
  <c r="AI3" i="1"/>
  <c r="C190" i="9"/>
  <c r="C9" i="14"/>
  <c r="D9" i="7"/>
  <c r="C9" i="9"/>
  <c r="C190" i="14"/>
  <c r="C121" i="13"/>
  <c r="AJ2" i="1"/>
  <c r="T72" i="2" s="1"/>
  <c r="B36" i="12"/>
  <c r="Q75" i="2"/>
  <c r="D84" i="7"/>
  <c r="D80" i="7"/>
  <c r="D79" i="7"/>
  <c r="D81" i="7"/>
  <c r="D76" i="7"/>
  <c r="D89" i="7"/>
  <c r="D77" i="7"/>
  <c r="D85" i="7"/>
  <c r="D86" i="7"/>
  <c r="D88" i="7"/>
  <c r="D78" i="7"/>
  <c r="D87" i="7"/>
  <c r="D83" i="7"/>
  <c r="D90" i="7"/>
  <c r="D82" i="7"/>
  <c r="G34" i="2"/>
  <c r="H34" i="2" s="1"/>
  <c r="J33" i="2"/>
  <c r="K33" i="2" s="1"/>
  <c r="F144" i="7"/>
  <c r="F26" i="7"/>
  <c r="F262" i="7"/>
  <c r="F86" i="7"/>
  <c r="F206" i="7"/>
  <c r="F204" i="7"/>
  <c r="F205" i="7"/>
  <c r="F29" i="7"/>
  <c r="F28" i="7"/>
  <c r="F265" i="7"/>
  <c r="F142" i="7"/>
  <c r="F31" i="7"/>
  <c r="F85" i="7"/>
  <c r="F264" i="7"/>
  <c r="F201" i="7"/>
  <c r="F267" i="7"/>
  <c r="F146" i="7"/>
  <c r="F145" i="7"/>
  <c r="F260" i="7"/>
  <c r="F208" i="7"/>
  <c r="F87" i="7"/>
  <c r="F27" i="7"/>
  <c r="F24" i="7"/>
  <c r="F90" i="7"/>
  <c r="F147" i="7"/>
  <c r="F263" i="7"/>
  <c r="F83" i="7"/>
  <c r="F149" i="7"/>
  <c r="F203" i="7"/>
  <c r="F88" i="7"/>
  <c r="L47" i="26"/>
  <c r="M47" i="26"/>
  <c r="O47" i="26"/>
  <c r="B10" i="26"/>
  <c r="B11" i="26" s="1"/>
  <c r="B12" i="26" s="1"/>
  <c r="B13" i="26" s="1"/>
  <c r="B14" i="26" s="1"/>
  <c r="B15" i="26" s="1"/>
  <c r="B16" i="26" s="1"/>
  <c r="B17" i="26" s="1"/>
  <c r="B18" i="26" s="1"/>
  <c r="B19" i="26" s="1"/>
  <c r="B20" i="26" s="1"/>
  <c r="B21" i="26" s="1"/>
  <c r="B22" i="26" s="1"/>
  <c r="B23" i="26" s="1"/>
  <c r="B47" i="26"/>
  <c r="N47" i="26"/>
  <c r="B209" i="9"/>
  <c r="B69" i="14"/>
  <c r="B91" i="14"/>
  <c r="B32" i="9"/>
  <c r="B209" i="14"/>
  <c r="B84" i="9"/>
  <c r="B85" i="9" s="1"/>
  <c r="B86" i="9" s="1"/>
  <c r="B87" i="9" s="1"/>
  <c r="B88" i="9" s="1"/>
  <c r="B89" i="9" s="1"/>
  <c r="B90" i="9" s="1"/>
  <c r="B109" i="9"/>
  <c r="B150" i="9"/>
  <c r="B32" i="14"/>
  <c r="B261" i="9"/>
  <c r="B262" i="9" s="1"/>
  <c r="B263" i="9" s="1"/>
  <c r="B264" i="9" s="1"/>
  <c r="B265" i="9" s="1"/>
  <c r="B266" i="9" s="1"/>
  <c r="B267" i="9" s="1"/>
  <c r="B187" i="9"/>
  <c r="B143" i="14"/>
  <c r="B144" i="14" s="1"/>
  <c r="B145" i="14" s="1"/>
  <c r="B146" i="14" s="1"/>
  <c r="B147" i="14" s="1"/>
  <c r="B148" i="14" s="1"/>
  <c r="B149" i="14" s="1"/>
  <c r="B128" i="9"/>
  <c r="B268" i="14"/>
  <c r="B168" i="9"/>
  <c r="B246" i="9"/>
  <c r="M48" i="14"/>
  <c r="E24" i="26"/>
  <c r="I9" i="26"/>
  <c r="L9" i="26" s="1"/>
  <c r="F24" i="26"/>
  <c r="G24" i="26"/>
  <c r="R305" i="9"/>
  <c r="O305" i="9"/>
  <c r="Q305" i="9"/>
  <c r="P305" i="9"/>
  <c r="P246" i="9"/>
  <c r="O246" i="9"/>
  <c r="R246" i="9"/>
  <c r="Q246" i="9"/>
  <c r="Q187" i="9"/>
  <c r="P187" i="9"/>
  <c r="O187" i="9"/>
  <c r="R187" i="9"/>
  <c r="P128" i="9"/>
  <c r="O128" i="9"/>
  <c r="Q128" i="9"/>
  <c r="R128" i="9"/>
  <c r="O69" i="9"/>
  <c r="P69" i="9"/>
  <c r="Q69" i="9"/>
  <c r="R69" i="9"/>
  <c r="K187" i="14"/>
  <c r="K305" i="14"/>
  <c r="K246" i="14"/>
  <c r="K246" i="9"/>
  <c r="K305" i="9"/>
  <c r="K187" i="9"/>
  <c r="K128" i="9"/>
  <c r="K69" i="9"/>
  <c r="K128" i="14"/>
  <c r="K69" i="14"/>
  <c r="M284" i="14"/>
  <c r="M305" i="9"/>
  <c r="M246" i="9"/>
  <c r="M187" i="9"/>
  <c r="M128" i="9"/>
  <c r="M69" i="9"/>
  <c r="D201" i="9"/>
  <c r="D22" i="9"/>
  <c r="R305" i="14"/>
  <c r="Q305" i="14"/>
  <c r="P305" i="14"/>
  <c r="O305" i="14"/>
  <c r="R246" i="14"/>
  <c r="Q246" i="14"/>
  <c r="P246" i="14"/>
  <c r="O246" i="14"/>
  <c r="R187" i="14"/>
  <c r="Q187" i="14"/>
  <c r="P187" i="14"/>
  <c r="O187" i="14"/>
  <c r="R128" i="14"/>
  <c r="Q128" i="14"/>
  <c r="P128" i="14"/>
  <c r="O128" i="14"/>
  <c r="R69" i="14"/>
  <c r="Q69" i="14"/>
  <c r="P69" i="14"/>
  <c r="O69" i="14"/>
  <c r="B47" i="2"/>
  <c r="B32" i="2"/>
  <c r="B13" i="2"/>
  <c r="AJ13" i="2" s="1"/>
  <c r="I22" i="7"/>
  <c r="E204" i="7"/>
  <c r="E27" i="7"/>
  <c r="E24" i="7"/>
  <c r="D22" i="14"/>
  <c r="E145" i="7"/>
  <c r="E143" i="7"/>
  <c r="E266" i="7"/>
  <c r="M49" i="14"/>
  <c r="E265" i="7"/>
  <c r="B90" i="13"/>
  <c r="A90" i="13" s="1"/>
  <c r="B18" i="13"/>
  <c r="A18" i="13" s="1"/>
  <c r="B163" i="13"/>
  <c r="A163" i="13" s="1"/>
  <c r="B54" i="13"/>
  <c r="A54" i="13" s="1"/>
  <c r="B126" i="13"/>
  <c r="A126" i="13" s="1"/>
  <c r="E206" i="7"/>
  <c r="E199" i="7"/>
  <c r="E258" i="7"/>
  <c r="E30" i="7"/>
  <c r="H29" i="15"/>
  <c r="H91" i="7"/>
  <c r="H33" i="15"/>
  <c r="M285" i="14"/>
  <c r="M175" i="14"/>
  <c r="H209" i="7"/>
  <c r="H150" i="7"/>
  <c r="I200" i="7"/>
  <c r="M231" i="14"/>
  <c r="M63" i="14"/>
  <c r="M107" i="14"/>
  <c r="M165" i="14"/>
  <c r="M98" i="14"/>
  <c r="M160" i="14"/>
  <c r="M64" i="14"/>
  <c r="M114" i="14"/>
  <c r="M161" i="14"/>
  <c r="M121" i="14"/>
  <c r="M180" i="14"/>
  <c r="M117" i="14"/>
  <c r="M108" i="14"/>
  <c r="M167" i="14"/>
  <c r="M157" i="14"/>
  <c r="M166" i="14"/>
  <c r="M101" i="14"/>
  <c r="M244" i="14"/>
  <c r="M173" i="14"/>
  <c r="M54" i="14"/>
  <c r="H32" i="7"/>
  <c r="M42" i="14"/>
  <c r="M299" i="14"/>
  <c r="M291" i="14"/>
  <c r="M293" i="14"/>
  <c r="M55" i="14"/>
  <c r="M222" i="14"/>
  <c r="M279" i="14"/>
  <c r="M122" i="14"/>
  <c r="M242" i="14"/>
  <c r="M44" i="14"/>
  <c r="M61" i="14"/>
  <c r="M234" i="14"/>
  <c r="M277" i="14"/>
  <c r="M68" i="14"/>
  <c r="M223" i="14"/>
  <c r="M104" i="14"/>
  <c r="M126" i="14"/>
  <c r="M123" i="14"/>
  <c r="M236" i="14"/>
  <c r="M245" i="14"/>
  <c r="M66" i="14"/>
  <c r="M219" i="14"/>
  <c r="G246" i="14"/>
  <c r="M237" i="14"/>
  <c r="M276" i="14"/>
  <c r="M125" i="14"/>
  <c r="F246" i="14"/>
  <c r="M220" i="14"/>
  <c r="M302" i="14"/>
  <c r="M298" i="14"/>
  <c r="M184" i="14"/>
  <c r="M177" i="14"/>
  <c r="M235" i="14"/>
  <c r="M106" i="14"/>
  <c r="M224" i="14"/>
  <c r="M45" i="14"/>
  <c r="M304" i="14"/>
  <c r="M62" i="14"/>
  <c r="M115" i="14"/>
  <c r="M176" i="14"/>
  <c r="M183" i="14"/>
  <c r="M46" i="14"/>
  <c r="M281" i="14"/>
  <c r="M67" i="14"/>
  <c r="M162" i="14"/>
  <c r="M100" i="14"/>
  <c r="M43" i="14"/>
  <c r="M105" i="14"/>
  <c r="M216" i="14"/>
  <c r="M294" i="14"/>
  <c r="M59" i="14"/>
  <c r="M40" i="14"/>
  <c r="M38" i="14"/>
  <c r="M303" i="14"/>
  <c r="M119" i="14"/>
  <c r="M243" i="14"/>
  <c r="M57" i="14"/>
  <c r="M182" i="14"/>
  <c r="M280" i="14"/>
  <c r="M56" i="14"/>
  <c r="M47" i="14"/>
  <c r="M301" i="14"/>
  <c r="M296" i="14"/>
  <c r="M164" i="14"/>
  <c r="M120" i="14"/>
  <c r="M239" i="14"/>
  <c r="M275" i="14"/>
  <c r="M60" i="14"/>
  <c r="M163" i="14"/>
  <c r="M225" i="14"/>
  <c r="M99" i="14"/>
  <c r="M174" i="14"/>
  <c r="M290" i="14"/>
  <c r="M232" i="14"/>
  <c r="M178" i="14"/>
  <c r="M292" i="14"/>
  <c r="M283" i="14"/>
  <c r="M124" i="14"/>
  <c r="M241" i="14"/>
  <c r="M102" i="14"/>
  <c r="M58" i="14"/>
  <c r="M39" i="14"/>
  <c r="M97" i="14"/>
  <c r="M127" i="14"/>
  <c r="M118" i="14"/>
  <c r="M238" i="14"/>
  <c r="M300" i="14"/>
  <c r="M297" i="14"/>
  <c r="M65" i="14"/>
  <c r="M233" i="14"/>
  <c r="M185" i="14"/>
  <c r="M103" i="14"/>
  <c r="M240" i="14"/>
  <c r="M113" i="14"/>
  <c r="M278" i="14"/>
  <c r="M179" i="14"/>
  <c r="M215" i="14"/>
  <c r="M217" i="14"/>
  <c r="M282" i="14"/>
  <c r="M226" i="14"/>
  <c r="M158" i="14"/>
  <c r="M186" i="14"/>
  <c r="M295" i="14"/>
  <c r="M116" i="14"/>
  <c r="M181" i="14"/>
  <c r="M156" i="14"/>
  <c r="M274" i="14"/>
  <c r="M221" i="14"/>
  <c r="M41" i="14"/>
  <c r="D26" i="9"/>
  <c r="D26" i="14"/>
  <c r="H246" i="14"/>
  <c r="K41" i="13"/>
  <c r="K113" i="13"/>
  <c r="E149" i="7"/>
  <c r="D31" i="9"/>
  <c r="D31" i="14"/>
  <c r="H69" i="14"/>
  <c r="E187" i="14"/>
  <c r="D147" i="14"/>
  <c r="D147" i="9"/>
  <c r="E208" i="7"/>
  <c r="D142" i="9"/>
  <c r="D142" i="14"/>
  <c r="E141" i="7"/>
  <c r="H187" i="14"/>
  <c r="E305" i="14"/>
  <c r="E259" i="7"/>
  <c r="D200" i="9"/>
  <c r="D200" i="14"/>
  <c r="K185" i="13"/>
  <c r="G187" i="14"/>
  <c r="D260" i="9"/>
  <c r="D260" i="14"/>
  <c r="M172" i="14"/>
  <c r="E205" i="7"/>
  <c r="D25" i="9"/>
  <c r="D25" i="14"/>
  <c r="E148" i="7"/>
  <c r="D262" i="9"/>
  <c r="D262" i="14"/>
  <c r="D140" i="9"/>
  <c r="D140" i="14"/>
  <c r="E128" i="14"/>
  <c r="I25" i="7"/>
  <c r="D28" i="9"/>
  <c r="D28" i="14"/>
  <c r="F128" i="14"/>
  <c r="D263" i="9"/>
  <c r="D263" i="14"/>
  <c r="E246" i="14"/>
  <c r="Q32" i="15"/>
  <c r="N32" i="15"/>
  <c r="E267" i="7"/>
  <c r="B8" i="13"/>
  <c r="A8" i="13" s="1"/>
  <c r="B9" i="7"/>
  <c r="E69" i="14"/>
  <c r="E261" i="7"/>
  <c r="E146" i="7"/>
  <c r="E23" i="7"/>
  <c r="G128" i="14"/>
  <c r="G305" i="14"/>
  <c r="D144" i="9"/>
  <c r="D144" i="14"/>
  <c r="I207" i="7"/>
  <c r="H268" i="7"/>
  <c r="F69" i="14"/>
  <c r="E202" i="7"/>
  <c r="H128" i="14"/>
  <c r="F305" i="14"/>
  <c r="D29" i="9"/>
  <c r="D29" i="14"/>
  <c r="D207" i="9"/>
  <c r="D207" i="14"/>
  <c r="G69" i="14"/>
  <c r="F187" i="14"/>
  <c r="E264" i="7"/>
  <c r="H305" i="14"/>
  <c r="P218" i="9" l="1"/>
  <c r="S218" i="9"/>
  <c r="F30" i="13"/>
  <c r="K30" i="13" s="1"/>
  <c r="R218" i="9"/>
  <c r="O218" i="9"/>
  <c r="M218" i="9"/>
  <c r="K218" i="9"/>
  <c r="O277" i="9"/>
  <c r="L30" i="13"/>
  <c r="P277" i="9"/>
  <c r="M277" i="9"/>
  <c r="S277" i="9"/>
  <c r="K277" i="9"/>
  <c r="N30" i="13"/>
  <c r="F159" i="14"/>
  <c r="E159" i="14"/>
  <c r="G159" i="14"/>
  <c r="K159" i="14"/>
  <c r="H159" i="14"/>
  <c r="O41" i="9"/>
  <c r="Q41" i="9"/>
  <c r="R41" i="9"/>
  <c r="S41" i="9"/>
  <c r="K41" i="9"/>
  <c r="P41" i="9"/>
  <c r="M41" i="9"/>
  <c r="R159" i="9"/>
  <c r="Q159" i="9"/>
  <c r="O159" i="9"/>
  <c r="P159" i="9"/>
  <c r="K159" i="9"/>
  <c r="S159" i="9"/>
  <c r="M159" i="9"/>
  <c r="H218" i="14"/>
  <c r="G218" i="14"/>
  <c r="F218" i="14"/>
  <c r="E218" i="14"/>
  <c r="K218" i="14"/>
  <c r="L174" i="13"/>
  <c r="M174" i="13"/>
  <c r="F174" i="13"/>
  <c r="K174" i="13" s="1"/>
  <c r="N174" i="13"/>
  <c r="D91" i="7"/>
  <c r="AG11" i="1"/>
  <c r="S73" i="2"/>
  <c r="Q82" i="2" s="1"/>
  <c r="AI4" i="1"/>
  <c r="AJ3" i="1"/>
  <c r="Q52" i="2" s="1"/>
  <c r="C249" i="9"/>
  <c r="C249" i="7"/>
  <c r="H4" i="8"/>
  <c r="C10" i="9"/>
  <c r="D10" i="7"/>
  <c r="C249" i="14"/>
  <c r="B46" i="12"/>
  <c r="C157" i="13"/>
  <c r="C10" i="13"/>
  <c r="C10" i="14"/>
  <c r="Q32" i="2"/>
  <c r="R32" i="2" s="1"/>
  <c r="Q33" i="2"/>
  <c r="R33" i="2" s="1"/>
  <c r="R75" i="2"/>
  <c r="D149" i="7"/>
  <c r="D141" i="7"/>
  <c r="D143" i="7"/>
  <c r="D145" i="7"/>
  <c r="D135" i="7"/>
  <c r="D146" i="7"/>
  <c r="D142" i="7"/>
  <c r="D137" i="7"/>
  <c r="D139" i="7"/>
  <c r="D138" i="7"/>
  <c r="D136" i="7"/>
  <c r="D148" i="7"/>
  <c r="D140" i="7"/>
  <c r="D144" i="7"/>
  <c r="D147" i="7"/>
  <c r="O34" i="2"/>
  <c r="Q29" i="2"/>
  <c r="R29" i="2" s="1"/>
  <c r="G35" i="2"/>
  <c r="H35" i="2" s="1"/>
  <c r="J34" i="2"/>
  <c r="K34" i="2" s="1"/>
  <c r="Q34" i="2" s="1"/>
  <c r="R34" i="2" s="1"/>
  <c r="B24" i="26"/>
  <c r="N9" i="26"/>
  <c r="M9" i="26"/>
  <c r="B268" i="9"/>
  <c r="B150" i="14"/>
  <c r="B91" i="9"/>
  <c r="O9" i="26"/>
  <c r="I24" i="26"/>
  <c r="L24" i="26" s="1"/>
  <c r="P9" i="26"/>
  <c r="I24" i="7"/>
  <c r="I24" i="9" s="1"/>
  <c r="I263" i="7"/>
  <c r="I263" i="9" s="1"/>
  <c r="I199" i="7"/>
  <c r="I199" i="14" s="1"/>
  <c r="E199" i="14" s="1"/>
  <c r="I29" i="7"/>
  <c r="I29" i="9" s="1"/>
  <c r="I142" i="7"/>
  <c r="I142" i="9" s="1"/>
  <c r="I147" i="7"/>
  <c r="I147" i="9" s="1"/>
  <c r="I31" i="7"/>
  <c r="I31" i="9" s="1"/>
  <c r="I206" i="7"/>
  <c r="I206" i="9" s="1"/>
  <c r="I28" i="7"/>
  <c r="I28" i="9" s="1"/>
  <c r="I262" i="7"/>
  <c r="I262" i="14" s="1"/>
  <c r="I143" i="7"/>
  <c r="I143" i="9" s="1"/>
  <c r="I266" i="7"/>
  <c r="I266" i="9" s="1"/>
  <c r="I30" i="7"/>
  <c r="I30" i="14" s="1"/>
  <c r="I203" i="7"/>
  <c r="I203" i="9" s="1"/>
  <c r="I145" i="7"/>
  <c r="I145" i="9" s="1"/>
  <c r="D145" i="14"/>
  <c r="D24" i="9"/>
  <c r="D204" i="14"/>
  <c r="D30" i="9"/>
  <c r="D143" i="14"/>
  <c r="D27" i="9"/>
  <c r="D199" i="14"/>
  <c r="D266" i="14"/>
  <c r="S246" i="14"/>
  <c r="S305" i="14"/>
  <c r="S187" i="14"/>
  <c r="S69" i="14"/>
  <c r="S128" i="14"/>
  <c r="I200" i="14"/>
  <c r="F200" i="14" s="1"/>
  <c r="I22" i="9"/>
  <c r="D204" i="9"/>
  <c r="D24" i="14"/>
  <c r="D145" i="9"/>
  <c r="I201" i="7"/>
  <c r="D143" i="9"/>
  <c r="I22" i="14"/>
  <c r="E22" i="14" s="1"/>
  <c r="B48" i="2"/>
  <c r="B49" i="2" s="1"/>
  <c r="I260" i="7"/>
  <c r="I260" i="14" s="1"/>
  <c r="I26" i="7"/>
  <c r="B33" i="2"/>
  <c r="I204" i="7"/>
  <c r="B14" i="2"/>
  <c r="AJ14" i="2" s="1"/>
  <c r="AJ30" i="2" s="1"/>
  <c r="I27" i="7"/>
  <c r="I27" i="9" s="1"/>
  <c r="I144" i="7"/>
  <c r="D27" i="14"/>
  <c r="D266" i="9"/>
  <c r="I140" i="7"/>
  <c r="I265" i="7"/>
  <c r="B127" i="13"/>
  <c r="A127" i="13" s="1"/>
  <c r="B19" i="13"/>
  <c r="A19" i="13" s="1"/>
  <c r="D265" i="9"/>
  <c r="D265" i="14"/>
  <c r="B91" i="13"/>
  <c r="A91" i="13" s="1"/>
  <c r="B56" i="13"/>
  <c r="A56" i="13" s="1"/>
  <c r="B55" i="13"/>
  <c r="A55" i="13" s="1"/>
  <c r="D199" i="9"/>
  <c r="D206" i="9"/>
  <c r="D206" i="14"/>
  <c r="I205" i="7"/>
  <c r="I149" i="7"/>
  <c r="D258" i="9"/>
  <c r="D258" i="14"/>
  <c r="D30" i="14"/>
  <c r="I258" i="7"/>
  <c r="I264" i="7"/>
  <c r="I200" i="9"/>
  <c r="I146" i="7"/>
  <c r="I259" i="7"/>
  <c r="M187" i="14"/>
  <c r="M69" i="14"/>
  <c r="M246" i="14"/>
  <c r="M128" i="14"/>
  <c r="M305" i="14"/>
  <c r="D148" i="9"/>
  <c r="D148" i="14"/>
  <c r="D259" i="9"/>
  <c r="D259" i="14"/>
  <c r="I208" i="7"/>
  <c r="D261" i="9"/>
  <c r="D261" i="14"/>
  <c r="D205" i="9"/>
  <c r="D205" i="14"/>
  <c r="D141" i="14"/>
  <c r="D141" i="9"/>
  <c r="D267" i="9"/>
  <c r="D267" i="14"/>
  <c r="I141" i="7"/>
  <c r="D202" i="9"/>
  <c r="D202" i="14"/>
  <c r="I207" i="9"/>
  <c r="I207" i="14"/>
  <c r="D23" i="9"/>
  <c r="D23" i="14"/>
  <c r="I261" i="7"/>
  <c r="I267" i="7"/>
  <c r="D149" i="9"/>
  <c r="D149" i="14"/>
  <c r="D264" i="9"/>
  <c r="D264" i="14"/>
  <c r="I202" i="7"/>
  <c r="I23" i="7"/>
  <c r="I25" i="9"/>
  <c r="I25" i="14"/>
  <c r="D146" i="9"/>
  <c r="D146" i="14"/>
  <c r="B9" i="13"/>
  <c r="A9" i="13" s="1"/>
  <c r="B10" i="7"/>
  <c r="Q33" i="15"/>
  <c r="N33" i="15"/>
  <c r="D208" i="9"/>
  <c r="D208" i="14"/>
  <c r="I148" i="7"/>
  <c r="M218" i="14" l="1"/>
  <c r="M159" i="14"/>
  <c r="Q49" i="2"/>
  <c r="AH49" i="2" s="1"/>
  <c r="Q31" i="2"/>
  <c r="R31" i="2" s="1"/>
  <c r="O31" i="2"/>
  <c r="P31" i="2" s="1"/>
  <c r="Q11" i="2"/>
  <c r="AG11" i="2" s="1"/>
  <c r="G136" i="7" s="1"/>
  <c r="Q50" i="2"/>
  <c r="AG50" i="2" s="1"/>
  <c r="Q13" i="2"/>
  <c r="AG13" i="2" s="1"/>
  <c r="G138" i="7" s="1"/>
  <c r="O29" i="2"/>
  <c r="P29" i="2" s="1"/>
  <c r="AG33" i="2"/>
  <c r="Q22" i="2"/>
  <c r="R22" i="2" s="1"/>
  <c r="Q17" i="2"/>
  <c r="R17" i="2" s="1"/>
  <c r="Q45" i="2"/>
  <c r="AE45" i="2" s="1"/>
  <c r="Q18" i="2"/>
  <c r="R18" i="2" s="1"/>
  <c r="Q51" i="2"/>
  <c r="AF51" i="2" s="1"/>
  <c r="Q47" i="2"/>
  <c r="AG47" i="2" s="1"/>
  <c r="Q14" i="2"/>
  <c r="R14" i="2" s="1"/>
  <c r="AE33" i="2"/>
  <c r="AF33" i="2"/>
  <c r="O32" i="2"/>
  <c r="P32" i="2" s="1"/>
  <c r="O30" i="2"/>
  <c r="P30" i="2" s="1"/>
  <c r="D150" i="7"/>
  <c r="AE34" i="2"/>
  <c r="R52" i="2"/>
  <c r="AF52" i="2"/>
  <c r="AE52" i="2"/>
  <c r="AG52" i="2"/>
  <c r="O35" i="2"/>
  <c r="P35" i="2" s="1"/>
  <c r="AG34" i="2"/>
  <c r="P34" i="2"/>
  <c r="AF34" i="2" s="1"/>
  <c r="S75" i="2"/>
  <c r="D199" i="7"/>
  <c r="D201" i="7"/>
  <c r="D208" i="7"/>
  <c r="D205" i="7"/>
  <c r="D197" i="7"/>
  <c r="D200" i="7"/>
  <c r="D198" i="7"/>
  <c r="D195" i="7"/>
  <c r="D202" i="7"/>
  <c r="D206" i="7"/>
  <c r="D196" i="7"/>
  <c r="D203" i="7"/>
  <c r="D204" i="7"/>
  <c r="D207" i="7"/>
  <c r="D194" i="7"/>
  <c r="AH52" i="2"/>
  <c r="AH33" i="2"/>
  <c r="AH34" i="2"/>
  <c r="AG12" i="1"/>
  <c r="T73" i="2"/>
  <c r="Q83" i="2" s="1"/>
  <c r="AJ4" i="1"/>
  <c r="Q20" i="2"/>
  <c r="R20" i="2" s="1"/>
  <c r="Q12" i="2"/>
  <c r="AH12" i="2" s="1"/>
  <c r="Q19" i="2"/>
  <c r="R19" i="2" s="1"/>
  <c r="Q10" i="2"/>
  <c r="AH10" i="2" s="1"/>
  <c r="Q21" i="2"/>
  <c r="R21" i="2" s="1"/>
  <c r="Q15" i="2"/>
  <c r="R15" i="2" s="1"/>
  <c r="Q24" i="2"/>
  <c r="R24" i="2" s="1"/>
  <c r="Q30" i="2"/>
  <c r="R30" i="2" s="1"/>
  <c r="Q23" i="2"/>
  <c r="R23" i="2" s="1"/>
  <c r="Q44" i="2"/>
  <c r="Q16" i="2"/>
  <c r="R16" i="2" s="1"/>
  <c r="Q46" i="2"/>
  <c r="AH46" i="2" s="1"/>
  <c r="G36" i="2"/>
  <c r="H36" i="2" s="1"/>
  <c r="J35" i="2"/>
  <c r="K35" i="2" s="1"/>
  <c r="Q35" i="2" s="1"/>
  <c r="R35" i="2" s="1"/>
  <c r="I147" i="14"/>
  <c r="F147" i="14" s="1"/>
  <c r="AJ31" i="2"/>
  <c r="M29" i="15" s="1"/>
  <c r="AJ29" i="2"/>
  <c r="I24" i="14"/>
  <c r="H24" i="14" s="1"/>
  <c r="I266" i="14"/>
  <c r="K266" i="14" s="1"/>
  <c r="I31" i="14"/>
  <c r="K31" i="14" s="1"/>
  <c r="I29" i="14"/>
  <c r="H29" i="14" s="1"/>
  <c r="I28" i="14"/>
  <c r="K28" i="14" s="1"/>
  <c r="I142" i="14"/>
  <c r="K142" i="14" s="1"/>
  <c r="I262" i="9"/>
  <c r="R262" i="9" s="1"/>
  <c r="I30" i="9"/>
  <c r="P30" i="9" s="1"/>
  <c r="I263" i="14"/>
  <c r="F263" i="14" s="1"/>
  <c r="I143" i="14"/>
  <c r="F143" i="14" s="1"/>
  <c r="I203" i="14"/>
  <c r="K203" i="14" s="1"/>
  <c r="I206" i="14"/>
  <c r="H206" i="14" s="1"/>
  <c r="O24" i="26"/>
  <c r="M24" i="26"/>
  <c r="P24" i="26" s="1"/>
  <c r="N24" i="26"/>
  <c r="M43" i="26"/>
  <c r="P43" i="26"/>
  <c r="N43" i="26"/>
  <c r="O43" i="26"/>
  <c r="L43" i="26"/>
  <c r="R145" i="9"/>
  <c r="Q145" i="9"/>
  <c r="O145" i="9"/>
  <c r="P145" i="9"/>
  <c r="P27" i="9"/>
  <c r="O27" i="9"/>
  <c r="Q27" i="9"/>
  <c r="R27" i="9"/>
  <c r="P29" i="9"/>
  <c r="O29" i="9"/>
  <c r="Q29" i="9"/>
  <c r="R29" i="9"/>
  <c r="R206" i="9"/>
  <c r="Q206" i="9"/>
  <c r="O206" i="9"/>
  <c r="P206" i="9"/>
  <c r="R142" i="9"/>
  <c r="Q142" i="9"/>
  <c r="P142" i="9"/>
  <c r="O142" i="9"/>
  <c r="K206" i="9"/>
  <c r="P31" i="9"/>
  <c r="O31" i="9"/>
  <c r="Q31" i="9"/>
  <c r="R31" i="9"/>
  <c r="R207" i="9"/>
  <c r="Q207" i="9"/>
  <c r="P207" i="9"/>
  <c r="O207" i="9"/>
  <c r="M206" i="9"/>
  <c r="M200" i="9"/>
  <c r="R200" i="9"/>
  <c r="Q200" i="9"/>
  <c r="O200" i="9"/>
  <c r="P200" i="9"/>
  <c r="S203" i="9"/>
  <c r="R203" i="9"/>
  <c r="Q203" i="9"/>
  <c r="P203" i="9"/>
  <c r="O203" i="9"/>
  <c r="I199" i="9"/>
  <c r="K199" i="9" s="1"/>
  <c r="I145" i="14"/>
  <c r="K145" i="14" s="1"/>
  <c r="S206" i="9"/>
  <c r="R22" i="9"/>
  <c r="Q22" i="9"/>
  <c r="P22" i="9"/>
  <c r="O22" i="9"/>
  <c r="R143" i="9"/>
  <c r="Q143" i="9"/>
  <c r="O143" i="9"/>
  <c r="P143" i="9"/>
  <c r="K24" i="9"/>
  <c r="R24" i="9"/>
  <c r="Q24" i="9"/>
  <c r="P24" i="9"/>
  <c r="O24" i="9"/>
  <c r="R147" i="9"/>
  <c r="Q147" i="9"/>
  <c r="O147" i="9"/>
  <c r="P147" i="9"/>
  <c r="O263" i="9"/>
  <c r="R263" i="9"/>
  <c r="Q263" i="9"/>
  <c r="P263" i="9"/>
  <c r="R28" i="9"/>
  <c r="Q28" i="9"/>
  <c r="P28" i="9"/>
  <c r="O28" i="9"/>
  <c r="P25" i="9"/>
  <c r="O25" i="9"/>
  <c r="Q25" i="9"/>
  <c r="R25" i="9"/>
  <c r="R266" i="9"/>
  <c r="Q266" i="9"/>
  <c r="P266" i="9"/>
  <c r="O266" i="9"/>
  <c r="G200" i="14"/>
  <c r="H200" i="14"/>
  <c r="S22" i="9"/>
  <c r="K22" i="9"/>
  <c r="M22" i="9"/>
  <c r="K200" i="14"/>
  <c r="E200" i="14"/>
  <c r="I204" i="9"/>
  <c r="I149" i="14"/>
  <c r="G149" i="14" s="1"/>
  <c r="I265" i="14"/>
  <c r="F265" i="14" s="1"/>
  <c r="I205" i="9"/>
  <c r="S205" i="9" s="1"/>
  <c r="I264" i="9"/>
  <c r="K264" i="9" s="1"/>
  <c r="I201" i="9"/>
  <c r="I140" i="9"/>
  <c r="I144" i="9"/>
  <c r="I26" i="14"/>
  <c r="K26" i="14" s="1"/>
  <c r="I146" i="9"/>
  <c r="K146" i="9" s="1"/>
  <c r="I259" i="9"/>
  <c r="S259" i="9" s="1"/>
  <c r="I27" i="14"/>
  <c r="H27" i="14" s="1"/>
  <c r="I260" i="9"/>
  <c r="M260" i="9" s="1"/>
  <c r="I201" i="14"/>
  <c r="H201" i="14" s="1"/>
  <c r="H22" i="14"/>
  <c r="F22" i="14"/>
  <c r="G22" i="14"/>
  <c r="K22" i="14"/>
  <c r="I204" i="14"/>
  <c r="E204" i="14" s="1"/>
  <c r="B50" i="2"/>
  <c r="I26" i="9"/>
  <c r="I144" i="14"/>
  <c r="K144" i="14" s="1"/>
  <c r="B34" i="2"/>
  <c r="B15" i="2"/>
  <c r="M203" i="9"/>
  <c r="B10" i="13"/>
  <c r="A10" i="13" s="1"/>
  <c r="I140" i="14"/>
  <c r="G140" i="14" s="1"/>
  <c r="K200" i="9"/>
  <c r="I265" i="9"/>
  <c r="K203" i="9"/>
  <c r="I205" i="14"/>
  <c r="H205" i="14" s="1"/>
  <c r="I149" i="9"/>
  <c r="B20" i="13"/>
  <c r="A20" i="13" s="1"/>
  <c r="B92" i="13"/>
  <c r="A92" i="13" s="1"/>
  <c r="B164" i="13"/>
  <c r="A164" i="13" s="1"/>
  <c r="B128" i="13"/>
  <c r="A128" i="13" s="1"/>
  <c r="B129" i="13"/>
  <c r="A129" i="13" s="1"/>
  <c r="G199" i="14"/>
  <c r="M24" i="9"/>
  <c r="F199" i="14"/>
  <c r="I259" i="14"/>
  <c r="G259" i="14" s="1"/>
  <c r="I264" i="14"/>
  <c r="H264" i="14" s="1"/>
  <c r="H199" i="14"/>
  <c r="K199" i="14"/>
  <c r="S24" i="9"/>
  <c r="S200" i="9"/>
  <c r="I258" i="14"/>
  <c r="I258" i="9"/>
  <c r="I146" i="14"/>
  <c r="H146" i="14" s="1"/>
  <c r="S31" i="9"/>
  <c r="K31" i="9"/>
  <c r="M31" i="9"/>
  <c r="I148" i="9"/>
  <c r="I148" i="14"/>
  <c r="I23" i="9"/>
  <c r="I23" i="14"/>
  <c r="Q34" i="15"/>
  <c r="N34" i="15"/>
  <c r="G260" i="14"/>
  <c r="F260" i="14"/>
  <c r="K260" i="14"/>
  <c r="E260" i="14"/>
  <c r="H260" i="14"/>
  <c r="S147" i="9"/>
  <c r="M147" i="9"/>
  <c r="K147" i="9"/>
  <c r="M263" i="9"/>
  <c r="K263" i="9"/>
  <c r="S263" i="9"/>
  <c r="S145" i="9"/>
  <c r="K145" i="9"/>
  <c r="M145" i="9"/>
  <c r="S25" i="9"/>
  <c r="M25" i="9"/>
  <c r="K25" i="9"/>
  <c r="I267" i="9"/>
  <c r="I267" i="14"/>
  <c r="I202" i="9"/>
  <c r="I202" i="14"/>
  <c r="S29" i="9"/>
  <c r="M29" i="9"/>
  <c r="K29" i="9"/>
  <c r="I261" i="9"/>
  <c r="I261" i="14"/>
  <c r="K30" i="14"/>
  <c r="G30" i="14"/>
  <c r="F30" i="14"/>
  <c r="E30" i="14"/>
  <c r="H30" i="14"/>
  <c r="M142" i="9"/>
  <c r="S142" i="9"/>
  <c r="K142" i="9"/>
  <c r="H207" i="14"/>
  <c r="G207" i="14"/>
  <c r="F207" i="14"/>
  <c r="E207" i="14"/>
  <c r="K207" i="14"/>
  <c r="I141" i="9"/>
  <c r="I141" i="14"/>
  <c r="S266" i="9"/>
  <c r="K266" i="9"/>
  <c r="M266" i="9"/>
  <c r="M28" i="9"/>
  <c r="S28" i="9"/>
  <c r="K28" i="9"/>
  <c r="M143" i="9"/>
  <c r="K143" i="9"/>
  <c r="S143" i="9"/>
  <c r="M207" i="9"/>
  <c r="K207" i="9"/>
  <c r="S207" i="9"/>
  <c r="S27" i="9"/>
  <c r="M27" i="9"/>
  <c r="K27" i="9"/>
  <c r="K25" i="14"/>
  <c r="G25" i="14"/>
  <c r="F25" i="14"/>
  <c r="H25" i="14"/>
  <c r="E25" i="14"/>
  <c r="G262" i="14"/>
  <c r="F262" i="14"/>
  <c r="K262" i="14"/>
  <c r="H262" i="14"/>
  <c r="E262" i="14"/>
  <c r="I208" i="9"/>
  <c r="I208" i="14"/>
  <c r="AF13" i="2" l="1"/>
  <c r="E79" i="7" s="1"/>
  <c r="D79" i="9" s="1"/>
  <c r="AG49" i="2"/>
  <c r="R49" i="2"/>
  <c r="AE49" i="2"/>
  <c r="AF49" i="2"/>
  <c r="AH14" i="2"/>
  <c r="G198" i="7" s="1"/>
  <c r="AG14" i="2"/>
  <c r="F139" i="7" s="1"/>
  <c r="AE14" i="2"/>
  <c r="E21" i="7" s="1"/>
  <c r="F138" i="7"/>
  <c r="AF14" i="2"/>
  <c r="G80" i="7" s="1"/>
  <c r="F136" i="7"/>
  <c r="I136" i="7" s="1"/>
  <c r="I136" i="9" s="1"/>
  <c r="P136" i="9" s="1"/>
  <c r="E136" i="7"/>
  <c r="E90" i="13" s="1"/>
  <c r="R50" i="2"/>
  <c r="AH11" i="2"/>
  <c r="E195" i="7" s="1"/>
  <c r="AF50" i="2"/>
  <c r="AE50" i="2"/>
  <c r="AH50" i="2"/>
  <c r="AH45" i="2"/>
  <c r="R51" i="2"/>
  <c r="AF11" i="2"/>
  <c r="F77" i="7" s="1"/>
  <c r="AE11" i="2"/>
  <c r="G18" i="7" s="1"/>
  <c r="AE13" i="2"/>
  <c r="E20" i="7" s="1"/>
  <c r="R11" i="2"/>
  <c r="AF45" i="2"/>
  <c r="AH13" i="2"/>
  <c r="G197" i="7" s="1"/>
  <c r="R13" i="2"/>
  <c r="E138" i="7"/>
  <c r="D138" i="9" s="1"/>
  <c r="AG45" i="2"/>
  <c r="AE51" i="2"/>
  <c r="AE47" i="2"/>
  <c r="AH51" i="2"/>
  <c r="AH47" i="2"/>
  <c r="AG51" i="2"/>
  <c r="AF47" i="2"/>
  <c r="AI35" i="2"/>
  <c r="AE35" i="2"/>
  <c r="E147" i="14"/>
  <c r="G196" i="7"/>
  <c r="F196" i="7"/>
  <c r="E196" i="7"/>
  <c r="T75" i="2"/>
  <c r="Q84" i="2" s="1"/>
  <c r="AG13" i="1"/>
  <c r="J37" i="2" s="1"/>
  <c r="K37" i="2" s="1"/>
  <c r="Q37" i="2" s="1"/>
  <c r="R37" i="2" s="1"/>
  <c r="D267" i="7"/>
  <c r="D253" i="7"/>
  <c r="D257" i="7"/>
  <c r="D263" i="7"/>
  <c r="D264" i="7"/>
  <c r="D259" i="7"/>
  <c r="D256" i="7"/>
  <c r="D255" i="7"/>
  <c r="D260" i="7"/>
  <c r="D266" i="7"/>
  <c r="D254" i="7"/>
  <c r="D262" i="7"/>
  <c r="D258" i="7"/>
  <c r="D261" i="7"/>
  <c r="D265" i="7"/>
  <c r="AI10" i="2"/>
  <c r="AI46" i="2"/>
  <c r="AI44" i="2"/>
  <c r="AI11" i="2"/>
  <c r="AI52" i="2"/>
  <c r="AI51" i="2"/>
  <c r="AI50" i="2"/>
  <c r="AI47" i="2"/>
  <c r="AI33" i="2"/>
  <c r="AI49" i="2"/>
  <c r="AI14" i="2"/>
  <c r="AI13" i="2"/>
  <c r="AI12" i="2"/>
  <c r="AI45" i="2"/>
  <c r="AI34" i="2"/>
  <c r="AG35" i="2"/>
  <c r="AF44" i="2"/>
  <c r="AE44" i="2"/>
  <c r="AG44" i="2"/>
  <c r="G37" i="2"/>
  <c r="H37" i="2" s="1"/>
  <c r="J36" i="2"/>
  <c r="K36" i="2" s="1"/>
  <c r="Q36" i="2" s="1"/>
  <c r="R36" i="2" s="1"/>
  <c r="E194" i="7"/>
  <c r="G194" i="7"/>
  <c r="F194" i="7"/>
  <c r="O36" i="2"/>
  <c r="AH44" i="2"/>
  <c r="R12" i="2"/>
  <c r="AF12" i="2"/>
  <c r="AE12" i="2"/>
  <c r="AG12" i="2"/>
  <c r="AF46" i="2"/>
  <c r="AE46" i="2"/>
  <c r="AG46" i="2"/>
  <c r="R10" i="2"/>
  <c r="AF10" i="2" s="1"/>
  <c r="AE10" i="2"/>
  <c r="AG10" i="2"/>
  <c r="AH35" i="2"/>
  <c r="D209" i="7"/>
  <c r="AF35" i="2"/>
  <c r="I138" i="7"/>
  <c r="H147" i="14"/>
  <c r="G266" i="14"/>
  <c r="G28" i="14"/>
  <c r="F266" i="14"/>
  <c r="G147" i="14"/>
  <c r="K147" i="14"/>
  <c r="E266" i="14"/>
  <c r="H266" i="14"/>
  <c r="E28" i="14"/>
  <c r="E31" i="14"/>
  <c r="K263" i="14"/>
  <c r="G24" i="14"/>
  <c r="G263" i="14"/>
  <c r="G31" i="14"/>
  <c r="E263" i="14"/>
  <c r="H26" i="14"/>
  <c r="H31" i="14"/>
  <c r="H28" i="14"/>
  <c r="F31" i="14"/>
  <c r="F28" i="14"/>
  <c r="H263" i="14"/>
  <c r="K24" i="14"/>
  <c r="M33" i="15"/>
  <c r="E24" i="14"/>
  <c r="F24" i="14"/>
  <c r="M30" i="15"/>
  <c r="M31" i="15"/>
  <c r="M34" i="15"/>
  <c r="M32" i="15"/>
  <c r="H142" i="14"/>
  <c r="G143" i="14"/>
  <c r="E29" i="14"/>
  <c r="F29" i="14"/>
  <c r="G29" i="14"/>
  <c r="K29" i="14"/>
  <c r="E206" i="14"/>
  <c r="S262" i="9"/>
  <c r="H203" i="14"/>
  <c r="K262" i="9"/>
  <c r="M262" i="9"/>
  <c r="G142" i="14"/>
  <c r="F142" i="14"/>
  <c r="E142" i="14"/>
  <c r="G145" i="14"/>
  <c r="H145" i="14"/>
  <c r="K206" i="14"/>
  <c r="E145" i="14"/>
  <c r="M30" i="9"/>
  <c r="O262" i="9"/>
  <c r="K30" i="9"/>
  <c r="F145" i="14"/>
  <c r="S30" i="9"/>
  <c r="G206" i="14"/>
  <c r="P262" i="9"/>
  <c r="F206" i="14"/>
  <c r="Q262" i="9"/>
  <c r="Q30" i="9"/>
  <c r="R30" i="9"/>
  <c r="O30" i="9"/>
  <c r="K143" i="14"/>
  <c r="H143" i="14"/>
  <c r="E143" i="14"/>
  <c r="K260" i="9"/>
  <c r="S260" i="9"/>
  <c r="G203" i="14"/>
  <c r="E203" i="14"/>
  <c r="F203" i="14"/>
  <c r="M146" i="9"/>
  <c r="H25" i="26"/>
  <c r="G25" i="26"/>
  <c r="F25" i="26"/>
  <c r="E25" i="26"/>
  <c r="R149" i="9"/>
  <c r="Q149" i="9"/>
  <c r="O149" i="9"/>
  <c r="P149" i="9"/>
  <c r="R260" i="9"/>
  <c r="Q260" i="9"/>
  <c r="P260" i="9"/>
  <c r="O260" i="9"/>
  <c r="R201" i="9"/>
  <c r="Q201" i="9"/>
  <c r="P201" i="9"/>
  <c r="O201" i="9"/>
  <c r="R208" i="9"/>
  <c r="Q208" i="9"/>
  <c r="O208" i="9"/>
  <c r="P208" i="9"/>
  <c r="R148" i="9"/>
  <c r="Q148" i="9"/>
  <c r="P148" i="9"/>
  <c r="O148" i="9"/>
  <c r="S146" i="9"/>
  <c r="R146" i="9"/>
  <c r="Q146" i="9"/>
  <c r="P146" i="9"/>
  <c r="O146" i="9"/>
  <c r="R205" i="9"/>
  <c r="Q205" i="9"/>
  <c r="P205" i="9"/>
  <c r="O205" i="9"/>
  <c r="M199" i="9"/>
  <c r="R199" i="9"/>
  <c r="Q199" i="9"/>
  <c r="P199" i="9"/>
  <c r="O199" i="9"/>
  <c r="S199" i="9"/>
  <c r="R26" i="9"/>
  <c r="Q26" i="9"/>
  <c r="P26" i="9"/>
  <c r="O26" i="9"/>
  <c r="O259" i="9"/>
  <c r="R259" i="9"/>
  <c r="Q259" i="9"/>
  <c r="P259" i="9"/>
  <c r="O267" i="9"/>
  <c r="Q267" i="9"/>
  <c r="P267" i="9"/>
  <c r="R267" i="9"/>
  <c r="K265" i="9"/>
  <c r="O265" i="9"/>
  <c r="R265" i="9"/>
  <c r="Q265" i="9"/>
  <c r="P265" i="9"/>
  <c r="R144" i="9"/>
  <c r="Q144" i="9"/>
  <c r="P144" i="9"/>
  <c r="O144" i="9"/>
  <c r="R264" i="9"/>
  <c r="Q264" i="9"/>
  <c r="O264" i="9"/>
  <c r="P264" i="9"/>
  <c r="S140" i="9"/>
  <c r="R140" i="9"/>
  <c r="Q140" i="9"/>
  <c r="P140" i="9"/>
  <c r="O140" i="9"/>
  <c r="R202" i="9"/>
  <c r="Q202" i="9"/>
  <c r="O202" i="9"/>
  <c r="P202" i="9"/>
  <c r="R258" i="9"/>
  <c r="Q258" i="9"/>
  <c r="O258" i="9"/>
  <c r="P258" i="9"/>
  <c r="M264" i="9"/>
  <c r="S264" i="9"/>
  <c r="R141" i="9"/>
  <c r="Q141" i="9"/>
  <c r="O141" i="9"/>
  <c r="P141" i="9"/>
  <c r="O261" i="9"/>
  <c r="P261" i="9"/>
  <c r="Q261" i="9"/>
  <c r="R261" i="9"/>
  <c r="P23" i="9"/>
  <c r="O23" i="9"/>
  <c r="Q23" i="9"/>
  <c r="R23" i="9"/>
  <c r="R204" i="9"/>
  <c r="Q204" i="9"/>
  <c r="O204" i="9"/>
  <c r="P204" i="9"/>
  <c r="F26" i="14"/>
  <c r="K259" i="9"/>
  <c r="M259" i="9"/>
  <c r="E27" i="14"/>
  <c r="E265" i="14"/>
  <c r="F27" i="14"/>
  <c r="H265" i="14"/>
  <c r="G27" i="14"/>
  <c r="G265" i="14"/>
  <c r="E26" i="14"/>
  <c r="K27" i="14"/>
  <c r="K265" i="14"/>
  <c r="G26" i="14"/>
  <c r="H149" i="14"/>
  <c r="K149" i="14"/>
  <c r="F149" i="14"/>
  <c r="E149" i="14"/>
  <c r="M201" i="9"/>
  <c r="K201" i="14"/>
  <c r="G201" i="14"/>
  <c r="K201" i="9"/>
  <c r="AE32" i="2"/>
  <c r="M200" i="14"/>
  <c r="S201" i="9"/>
  <c r="K140" i="9"/>
  <c r="M204" i="9"/>
  <c r="M140" i="9"/>
  <c r="S204" i="9"/>
  <c r="K204" i="9"/>
  <c r="K144" i="9"/>
  <c r="K205" i="9"/>
  <c r="F204" i="14"/>
  <c r="S144" i="9"/>
  <c r="M205" i="9"/>
  <c r="M144" i="9"/>
  <c r="H204" i="14"/>
  <c r="E144" i="14"/>
  <c r="E201" i="14"/>
  <c r="F201" i="14"/>
  <c r="F144" i="14"/>
  <c r="K204" i="14"/>
  <c r="M22" i="14"/>
  <c r="G204" i="14"/>
  <c r="M26" i="9"/>
  <c r="S26" i="9"/>
  <c r="B51" i="2"/>
  <c r="K26" i="9"/>
  <c r="G144" i="14"/>
  <c r="H144" i="14"/>
  <c r="B35" i="2"/>
  <c r="D79" i="14"/>
  <c r="S265" i="9"/>
  <c r="B16" i="2"/>
  <c r="F140" i="14"/>
  <c r="K205" i="14"/>
  <c r="E140" i="14"/>
  <c r="K140" i="14"/>
  <c r="H140" i="14"/>
  <c r="M265" i="9"/>
  <c r="E205" i="14"/>
  <c r="F205" i="14"/>
  <c r="G205" i="14"/>
  <c r="J130" i="13"/>
  <c r="M149" i="9"/>
  <c r="S149" i="9"/>
  <c r="K149" i="9"/>
  <c r="B165" i="13"/>
  <c r="A165" i="13" s="1"/>
  <c r="H166" i="13" s="1"/>
  <c r="B21" i="13"/>
  <c r="A21" i="13" s="1"/>
  <c r="B93" i="13"/>
  <c r="A93" i="13" s="1"/>
  <c r="J94" i="13" s="1"/>
  <c r="B57" i="13"/>
  <c r="A57" i="13" s="1"/>
  <c r="G58" i="13" s="1"/>
  <c r="K259" i="14"/>
  <c r="M199" i="14"/>
  <c r="E259" i="14"/>
  <c r="H259" i="14"/>
  <c r="F259" i="14"/>
  <c r="E264" i="14"/>
  <c r="K264" i="14"/>
  <c r="F264" i="14"/>
  <c r="G264" i="14"/>
  <c r="E146" i="14"/>
  <c r="F146" i="14"/>
  <c r="K258" i="9"/>
  <c r="M258" i="9"/>
  <c r="S258" i="9"/>
  <c r="G258" i="14"/>
  <c r="H258" i="14"/>
  <c r="F258" i="14"/>
  <c r="K258" i="14"/>
  <c r="E258" i="14"/>
  <c r="K146" i="14"/>
  <c r="G146" i="14"/>
  <c r="M207" i="14"/>
  <c r="M30" i="14"/>
  <c r="H130" i="13"/>
  <c r="G130" i="13"/>
  <c r="M25" i="14"/>
  <c r="M262" i="14"/>
  <c r="M260" i="14"/>
  <c r="S23" i="9"/>
  <c r="M23" i="9"/>
  <c r="K23" i="9"/>
  <c r="F141" i="14"/>
  <c r="E141" i="14"/>
  <c r="K141" i="14"/>
  <c r="H141" i="14"/>
  <c r="G141" i="14"/>
  <c r="H202" i="14"/>
  <c r="G202" i="14"/>
  <c r="F202" i="14"/>
  <c r="E202" i="14"/>
  <c r="K202" i="14"/>
  <c r="F148" i="14"/>
  <c r="E148" i="14"/>
  <c r="K148" i="14"/>
  <c r="H148" i="14"/>
  <c r="G148" i="14"/>
  <c r="K141" i="9"/>
  <c r="S141" i="9"/>
  <c r="M141" i="9"/>
  <c r="S202" i="9"/>
  <c r="M202" i="9"/>
  <c r="K202" i="9"/>
  <c r="M148" i="9"/>
  <c r="S148" i="9"/>
  <c r="K148" i="9"/>
  <c r="H208" i="14"/>
  <c r="G208" i="14"/>
  <c r="F208" i="14"/>
  <c r="E208" i="14"/>
  <c r="K208" i="14"/>
  <c r="S208" i="9"/>
  <c r="M208" i="9"/>
  <c r="K208" i="9"/>
  <c r="G261" i="14"/>
  <c r="F261" i="14"/>
  <c r="E261" i="14"/>
  <c r="K261" i="14"/>
  <c r="H261" i="14"/>
  <c r="G267" i="14"/>
  <c r="F267" i="14"/>
  <c r="H267" i="14"/>
  <c r="E267" i="14"/>
  <c r="K267" i="14"/>
  <c r="I130" i="13"/>
  <c r="S261" i="9"/>
  <c r="M261" i="9"/>
  <c r="K261" i="9"/>
  <c r="M267" i="9"/>
  <c r="S267" i="9"/>
  <c r="K267" i="9"/>
  <c r="N35" i="15"/>
  <c r="Q35" i="15"/>
  <c r="M35" i="15"/>
  <c r="K23" i="14"/>
  <c r="G23" i="14"/>
  <c r="F23" i="14"/>
  <c r="H23" i="14"/>
  <c r="E23" i="14"/>
  <c r="E198" i="7" l="1"/>
  <c r="D198" i="9" s="1"/>
  <c r="E56" i="13"/>
  <c r="F79" i="7"/>
  <c r="F195" i="7"/>
  <c r="G79" i="7"/>
  <c r="F80" i="7"/>
  <c r="I80" i="7" s="1"/>
  <c r="E139" i="7"/>
  <c r="E93" i="13" s="1"/>
  <c r="G21" i="7"/>
  <c r="E80" i="7"/>
  <c r="D80" i="9" s="1"/>
  <c r="F21" i="7"/>
  <c r="G20" i="7"/>
  <c r="F198" i="7"/>
  <c r="I198" i="7" s="1"/>
  <c r="G139" i="7"/>
  <c r="I139" i="7" s="1"/>
  <c r="I139" i="9" s="1"/>
  <c r="D136" i="14"/>
  <c r="D136" i="9"/>
  <c r="E77" i="7"/>
  <c r="D77" i="9" s="1"/>
  <c r="G195" i="7"/>
  <c r="G77" i="7"/>
  <c r="I77" i="7" s="1"/>
  <c r="E18" i="7"/>
  <c r="E18" i="13" s="1"/>
  <c r="F18" i="7"/>
  <c r="I18" i="7" s="1"/>
  <c r="E92" i="13"/>
  <c r="F20" i="7"/>
  <c r="D138" i="14"/>
  <c r="AH29" i="2"/>
  <c r="I213" i="7" s="1"/>
  <c r="AH31" i="2"/>
  <c r="E197" i="7"/>
  <c r="D197" i="9" s="1"/>
  <c r="F197" i="7"/>
  <c r="I197" i="7" s="1"/>
  <c r="AH30" i="2"/>
  <c r="M136" i="9"/>
  <c r="O136" i="9"/>
  <c r="K136" i="9"/>
  <c r="R136" i="9"/>
  <c r="I136" i="14"/>
  <c r="D90" i="13"/>
  <c r="Q136" i="9"/>
  <c r="D268" i="7"/>
  <c r="I196" i="7"/>
  <c r="I196" i="14" s="1"/>
  <c r="G257" i="7"/>
  <c r="E257" i="7"/>
  <c r="F257" i="7"/>
  <c r="D21" i="9"/>
  <c r="D21" i="14"/>
  <c r="E21" i="13"/>
  <c r="O37" i="2"/>
  <c r="AH37" i="2" s="1"/>
  <c r="D20" i="9"/>
  <c r="D20" i="14"/>
  <c r="E20" i="13"/>
  <c r="AH53" i="2"/>
  <c r="E214" i="7" s="1"/>
  <c r="I214" i="7"/>
  <c r="G253" i="7"/>
  <c r="AI29" i="2"/>
  <c r="I272" i="7" s="1"/>
  <c r="AI31" i="2"/>
  <c r="E253" i="7"/>
  <c r="AI30" i="2"/>
  <c r="F253" i="7"/>
  <c r="D92" i="13"/>
  <c r="I138" i="9"/>
  <c r="I138" i="14"/>
  <c r="D195" i="14"/>
  <c r="D195" i="9"/>
  <c r="E126" i="13"/>
  <c r="AF36" i="2"/>
  <c r="I194" i="7"/>
  <c r="I155" i="7"/>
  <c r="AG53" i="2"/>
  <c r="E155" i="7" s="1"/>
  <c r="G137" i="7"/>
  <c r="F137" i="7"/>
  <c r="E137" i="7"/>
  <c r="AI36" i="2"/>
  <c r="I37" i="7"/>
  <c r="AE53" i="2"/>
  <c r="E37" i="7" s="1"/>
  <c r="G135" i="7"/>
  <c r="AG29" i="2"/>
  <c r="I154" i="7" s="1"/>
  <c r="F135" i="7"/>
  <c r="AG31" i="2"/>
  <c r="E135" i="7"/>
  <c r="AG30" i="2"/>
  <c r="G19" i="7"/>
  <c r="F19" i="7"/>
  <c r="E19" i="7"/>
  <c r="AG36" i="2"/>
  <c r="I96" i="7"/>
  <c r="D196" i="9"/>
  <c r="D196" i="14"/>
  <c r="E127" i="13"/>
  <c r="G76" i="7"/>
  <c r="E76" i="7"/>
  <c r="F76" i="7"/>
  <c r="G78" i="7"/>
  <c r="F78" i="7"/>
  <c r="E78" i="7"/>
  <c r="AE36" i="2"/>
  <c r="P36" i="2"/>
  <c r="AH36" i="2" s="1"/>
  <c r="G255" i="7"/>
  <c r="F255" i="7"/>
  <c r="E255" i="7"/>
  <c r="I273" i="7"/>
  <c r="AI53" i="2"/>
  <c r="E273" i="7" s="1"/>
  <c r="G17" i="7"/>
  <c r="F17" i="7"/>
  <c r="E17" i="7"/>
  <c r="AE31" i="2"/>
  <c r="AE30" i="2"/>
  <c r="AE29" i="2"/>
  <c r="I36" i="7" s="1"/>
  <c r="D194" i="9"/>
  <c r="D194" i="14"/>
  <c r="E125" i="13"/>
  <c r="G256" i="7"/>
  <c r="F256" i="7"/>
  <c r="E256" i="7"/>
  <c r="G254" i="7"/>
  <c r="F254" i="7"/>
  <c r="E254" i="7"/>
  <c r="M147" i="14"/>
  <c r="M266" i="14"/>
  <c r="M263" i="14"/>
  <c r="M28" i="14"/>
  <c r="M24" i="14"/>
  <c r="M31" i="14"/>
  <c r="M29" i="14"/>
  <c r="M142" i="14"/>
  <c r="M143" i="14"/>
  <c r="M206" i="14"/>
  <c r="M145" i="14"/>
  <c r="M203" i="14"/>
  <c r="M27" i="14"/>
  <c r="M26" i="14"/>
  <c r="M265" i="14"/>
  <c r="M149" i="14"/>
  <c r="AI32" i="2"/>
  <c r="AH32" i="2"/>
  <c r="M204" i="14"/>
  <c r="M201" i="14"/>
  <c r="M144" i="14"/>
  <c r="B52" i="2"/>
  <c r="B36" i="2"/>
  <c r="E81" i="7"/>
  <c r="B17" i="2"/>
  <c r="M140" i="14"/>
  <c r="M205" i="14"/>
  <c r="M264" i="14"/>
  <c r="G22" i="13"/>
  <c r="I22" i="13"/>
  <c r="H22" i="13"/>
  <c r="J22" i="13"/>
  <c r="M259" i="14"/>
  <c r="I166" i="13"/>
  <c r="G166" i="13"/>
  <c r="J166" i="13"/>
  <c r="G94" i="13"/>
  <c r="I58" i="13"/>
  <c r="H58" i="13"/>
  <c r="H94" i="13"/>
  <c r="I94" i="13"/>
  <c r="J58" i="13"/>
  <c r="M146" i="14"/>
  <c r="M258" i="14"/>
  <c r="M208" i="14"/>
  <c r="M148" i="14"/>
  <c r="M23" i="14"/>
  <c r="M261" i="14"/>
  <c r="M141" i="14"/>
  <c r="M202" i="14"/>
  <c r="M267" i="14"/>
  <c r="M36" i="15"/>
  <c r="Q36" i="15"/>
  <c r="N36" i="15"/>
  <c r="D198" i="14" l="1"/>
  <c r="D139" i="9"/>
  <c r="D98" i="13"/>
  <c r="I154" i="9"/>
  <c r="I154" i="14"/>
  <c r="I213" i="14"/>
  <c r="I213" i="9"/>
  <c r="D134" i="13"/>
  <c r="I272" i="9"/>
  <c r="I272" i="14"/>
  <c r="D170" i="13"/>
  <c r="I36" i="9"/>
  <c r="I36" i="14"/>
  <c r="D26" i="13"/>
  <c r="E129" i="13"/>
  <c r="D139" i="14"/>
  <c r="I79" i="7"/>
  <c r="I79" i="9" s="1"/>
  <c r="R79" i="9" s="1"/>
  <c r="I195" i="7"/>
  <c r="D126" i="13" s="1"/>
  <c r="F126" i="13" s="1"/>
  <c r="K126" i="13" s="1"/>
  <c r="I21" i="7"/>
  <c r="I21" i="14" s="1"/>
  <c r="F209" i="7"/>
  <c r="E57" i="13"/>
  <c r="D80" i="14"/>
  <c r="E209" i="7"/>
  <c r="E128" i="13"/>
  <c r="I20" i="7"/>
  <c r="I20" i="9" s="1"/>
  <c r="D18" i="9"/>
  <c r="D18" i="14"/>
  <c r="D77" i="14"/>
  <c r="G209" i="7"/>
  <c r="E54" i="13"/>
  <c r="D197" i="14"/>
  <c r="I197" i="14"/>
  <c r="H197" i="14" s="1"/>
  <c r="D128" i="13"/>
  <c r="M128" i="13" s="1"/>
  <c r="I196" i="9"/>
  <c r="O196" i="9" s="1"/>
  <c r="I197" i="9"/>
  <c r="O197" i="9" s="1"/>
  <c r="D127" i="13"/>
  <c r="M127" i="13" s="1"/>
  <c r="E91" i="7"/>
  <c r="E7" i="7" s="1"/>
  <c r="G32" i="7"/>
  <c r="S136" i="9"/>
  <c r="I139" i="14"/>
  <c r="H139" i="14" s="1"/>
  <c r="D93" i="13"/>
  <c r="N93" i="13" s="1"/>
  <c r="G91" i="7"/>
  <c r="F91" i="7"/>
  <c r="F90" i="13"/>
  <c r="K90" i="13" s="1"/>
  <c r="N90" i="13"/>
  <c r="L90" i="13"/>
  <c r="M90" i="13"/>
  <c r="K136" i="14"/>
  <c r="E136" i="14"/>
  <c r="F136" i="14"/>
  <c r="G136" i="14"/>
  <c r="H136" i="14"/>
  <c r="I254" i="7"/>
  <c r="D162" i="13" s="1"/>
  <c r="D209" i="9"/>
  <c r="D9" i="9" s="1"/>
  <c r="AE38" i="2"/>
  <c r="E36" i="7" s="1"/>
  <c r="J36" i="7"/>
  <c r="J36" i="9" s="1"/>
  <c r="I257" i="7"/>
  <c r="D165" i="13" s="1"/>
  <c r="I256" i="7"/>
  <c r="D164" i="13" s="1"/>
  <c r="E164" i="13"/>
  <c r="D256" i="9"/>
  <c r="D256" i="14"/>
  <c r="D76" i="14"/>
  <c r="D76" i="9"/>
  <c r="E53" i="13"/>
  <c r="S139" i="9"/>
  <c r="P139" i="9"/>
  <c r="R139" i="9"/>
  <c r="Q139" i="9"/>
  <c r="M139" i="9"/>
  <c r="O139" i="9"/>
  <c r="K139" i="9"/>
  <c r="F150" i="7"/>
  <c r="I135" i="7"/>
  <c r="G268" i="7"/>
  <c r="AF37" i="2"/>
  <c r="P37" i="2"/>
  <c r="AI37" i="2" s="1"/>
  <c r="I273" i="9"/>
  <c r="I273" i="14"/>
  <c r="I286" i="7"/>
  <c r="I155" i="9"/>
  <c r="I155" i="14"/>
  <c r="I168" i="7"/>
  <c r="D19" i="14"/>
  <c r="D19" i="9"/>
  <c r="E19" i="13"/>
  <c r="G150" i="7"/>
  <c r="I198" i="14"/>
  <c r="I198" i="9"/>
  <c r="D129" i="13"/>
  <c r="F196" i="14"/>
  <c r="E196" i="14"/>
  <c r="K196" i="14"/>
  <c r="H196" i="14"/>
  <c r="G196" i="14"/>
  <c r="D78" i="9"/>
  <c r="E55" i="13"/>
  <c r="D78" i="14"/>
  <c r="I19" i="7"/>
  <c r="I37" i="14"/>
  <c r="I37" i="9"/>
  <c r="I50" i="7"/>
  <c r="F138" i="14"/>
  <c r="E138" i="14"/>
  <c r="G138" i="14"/>
  <c r="K138" i="14"/>
  <c r="H138" i="14"/>
  <c r="F268" i="7"/>
  <c r="I253" i="7"/>
  <c r="E162" i="13"/>
  <c r="D254" i="14"/>
  <c r="D254" i="9"/>
  <c r="I78" i="7"/>
  <c r="I18" i="14"/>
  <c r="I18" i="9"/>
  <c r="D18" i="13"/>
  <c r="K138" i="9"/>
  <c r="R138" i="9"/>
  <c r="Q138" i="9"/>
  <c r="M138" i="9"/>
  <c r="P138" i="9"/>
  <c r="S138" i="9"/>
  <c r="O138" i="9"/>
  <c r="I214" i="14"/>
  <c r="I214" i="9"/>
  <c r="I227" i="7"/>
  <c r="I77" i="9"/>
  <c r="D54" i="13"/>
  <c r="I77" i="14"/>
  <c r="D17" i="9"/>
  <c r="E17" i="13"/>
  <c r="E32" i="7"/>
  <c r="D17" i="14"/>
  <c r="E163" i="13"/>
  <c r="D255" i="9"/>
  <c r="D255" i="14"/>
  <c r="D137" i="9"/>
  <c r="E91" i="13"/>
  <c r="D137" i="14"/>
  <c r="I194" i="14"/>
  <c r="D125" i="13"/>
  <c r="I194" i="9"/>
  <c r="F92" i="13"/>
  <c r="K92" i="13" s="1"/>
  <c r="L92" i="13"/>
  <c r="N92" i="13"/>
  <c r="M92" i="13"/>
  <c r="E161" i="13"/>
  <c r="D253" i="14"/>
  <c r="D253" i="9"/>
  <c r="E268" i="7"/>
  <c r="AE37" i="2"/>
  <c r="E165" i="13"/>
  <c r="D257" i="14"/>
  <c r="D257" i="9"/>
  <c r="F32" i="7"/>
  <c r="I17" i="7"/>
  <c r="I255" i="7"/>
  <c r="I76" i="7"/>
  <c r="D135" i="14"/>
  <c r="D135" i="9"/>
  <c r="E89" i="13"/>
  <c r="E150" i="7"/>
  <c r="I137" i="7"/>
  <c r="AG37" i="2"/>
  <c r="AH38" i="2"/>
  <c r="E213" i="7" s="1"/>
  <c r="J213" i="7"/>
  <c r="J227" i="7" s="1"/>
  <c r="AI38" i="2"/>
  <c r="E272" i="7" s="1"/>
  <c r="J272" i="7"/>
  <c r="J272" i="9" s="1"/>
  <c r="AF53" i="2"/>
  <c r="E96" i="7" s="1"/>
  <c r="I96" i="14"/>
  <c r="B53" i="2"/>
  <c r="B37" i="2"/>
  <c r="I80" i="14"/>
  <c r="D57" i="13"/>
  <c r="I80" i="9"/>
  <c r="E82" i="7"/>
  <c r="D81" i="9"/>
  <c r="D81" i="14"/>
  <c r="B18" i="2"/>
  <c r="I81" i="7"/>
  <c r="B27" i="13"/>
  <c r="A27" i="13" s="1"/>
  <c r="B32" i="7"/>
  <c r="N37" i="15"/>
  <c r="M37" i="15"/>
  <c r="Q37" i="15"/>
  <c r="E8" i="7" l="1"/>
  <c r="I8" i="7" s="1"/>
  <c r="D209" i="14"/>
  <c r="D9" i="14" s="1"/>
  <c r="E130" i="13"/>
  <c r="E9" i="13" s="1"/>
  <c r="R272" i="9"/>
  <c r="Q272" i="9"/>
  <c r="M272" i="9"/>
  <c r="P272" i="9"/>
  <c r="O272" i="9"/>
  <c r="S272" i="9"/>
  <c r="G272" i="14"/>
  <c r="F272" i="14"/>
  <c r="E272" i="14"/>
  <c r="H272" i="14"/>
  <c r="K134" i="13"/>
  <c r="M134" i="13"/>
  <c r="N134" i="13"/>
  <c r="L134" i="13"/>
  <c r="R213" i="9"/>
  <c r="Q213" i="9"/>
  <c r="P213" i="9"/>
  <c r="O213" i="9"/>
  <c r="S213" i="9" s="1"/>
  <c r="M213" i="9"/>
  <c r="N26" i="13"/>
  <c r="L26" i="13"/>
  <c r="K26" i="13"/>
  <c r="M26" i="13"/>
  <c r="E213" i="14"/>
  <c r="G213" i="14"/>
  <c r="H213" i="14"/>
  <c r="F213" i="14"/>
  <c r="H36" i="14"/>
  <c r="E36" i="14"/>
  <c r="G36" i="14"/>
  <c r="F36" i="14"/>
  <c r="G154" i="14"/>
  <c r="H154" i="14"/>
  <c r="E154" i="14"/>
  <c r="F154" i="14"/>
  <c r="I209" i="7"/>
  <c r="S36" i="9"/>
  <c r="R36" i="9"/>
  <c r="O36" i="9"/>
  <c r="M36" i="9"/>
  <c r="Q36" i="9"/>
  <c r="P36" i="9"/>
  <c r="M154" i="9"/>
  <c r="O154" i="9"/>
  <c r="S154" i="9" s="1"/>
  <c r="R154" i="9"/>
  <c r="Q154" i="9"/>
  <c r="P154" i="9"/>
  <c r="N170" i="13"/>
  <c r="M170" i="13"/>
  <c r="L170" i="13"/>
  <c r="K170" i="13"/>
  <c r="L98" i="13"/>
  <c r="K98" i="13"/>
  <c r="N98" i="13"/>
  <c r="M98" i="13"/>
  <c r="K79" i="9"/>
  <c r="P79" i="9"/>
  <c r="S79" i="9"/>
  <c r="Q79" i="9"/>
  <c r="D21" i="13"/>
  <c r="M21" i="13" s="1"/>
  <c r="M79" i="9"/>
  <c r="I20" i="14"/>
  <c r="G20" i="14" s="1"/>
  <c r="D20" i="13"/>
  <c r="L20" i="13" s="1"/>
  <c r="D56" i="13"/>
  <c r="M56" i="13" s="1"/>
  <c r="O79" i="9"/>
  <c r="I79" i="14"/>
  <c r="K79" i="14" s="1"/>
  <c r="I195" i="9"/>
  <c r="M195" i="9" s="1"/>
  <c r="I195" i="14"/>
  <c r="K195" i="14" s="1"/>
  <c r="I21" i="9"/>
  <c r="S21" i="9" s="1"/>
  <c r="N128" i="13"/>
  <c r="F197" i="14"/>
  <c r="L128" i="13"/>
  <c r="F128" i="13"/>
  <c r="K128" i="13" s="1"/>
  <c r="K196" i="9"/>
  <c r="N126" i="13"/>
  <c r="S197" i="9"/>
  <c r="Q197" i="9"/>
  <c r="M197" i="9"/>
  <c r="P196" i="9"/>
  <c r="R196" i="9"/>
  <c r="G197" i="14"/>
  <c r="L126" i="13"/>
  <c r="M126" i="13"/>
  <c r="P197" i="9"/>
  <c r="S196" i="9"/>
  <c r="K197" i="9"/>
  <c r="E197" i="14"/>
  <c r="Q196" i="9"/>
  <c r="M196" i="9"/>
  <c r="K197" i="14"/>
  <c r="R197" i="9"/>
  <c r="L127" i="13"/>
  <c r="F93" i="13"/>
  <c r="K93" i="13" s="1"/>
  <c r="I257" i="14"/>
  <c r="E257" i="14" s="1"/>
  <c r="I257" i="9"/>
  <c r="M257" i="9" s="1"/>
  <c r="F127" i="13"/>
  <c r="K127" i="13" s="1"/>
  <c r="N127" i="13"/>
  <c r="E139" i="14"/>
  <c r="M93" i="13"/>
  <c r="L93" i="13"/>
  <c r="F139" i="14"/>
  <c r="K139" i="14"/>
  <c r="G139" i="14"/>
  <c r="D91" i="9"/>
  <c r="D7" i="9" s="1"/>
  <c r="E94" i="13"/>
  <c r="E8" i="13" s="1"/>
  <c r="I91" i="7"/>
  <c r="I256" i="9"/>
  <c r="M256" i="9" s="1"/>
  <c r="I256" i="14"/>
  <c r="F256" i="14" s="1"/>
  <c r="D268" i="14"/>
  <c r="D10" i="14" s="1"/>
  <c r="D32" i="14"/>
  <c r="D6" i="14" s="1"/>
  <c r="E58" i="13"/>
  <c r="E7" i="13" s="1"/>
  <c r="D150" i="9"/>
  <c r="D8" i="9" s="1"/>
  <c r="D150" i="14"/>
  <c r="D8" i="14" s="1"/>
  <c r="M136" i="14"/>
  <c r="I254" i="14"/>
  <c r="H254" i="14" s="1"/>
  <c r="I254" i="9"/>
  <c r="P254" i="9" s="1"/>
  <c r="E166" i="13"/>
  <c r="E10" i="13" s="1"/>
  <c r="J50" i="7"/>
  <c r="J26" i="13"/>
  <c r="J36" i="14"/>
  <c r="K36" i="14" s="1"/>
  <c r="D91" i="14"/>
  <c r="D7" i="14" s="1"/>
  <c r="E22" i="13"/>
  <c r="E6" i="13" s="1"/>
  <c r="E194" i="14"/>
  <c r="H194" i="14"/>
  <c r="K194" i="14"/>
  <c r="F194" i="14"/>
  <c r="G194" i="14"/>
  <c r="O77" i="9"/>
  <c r="M77" i="9"/>
  <c r="K77" i="9"/>
  <c r="P77" i="9"/>
  <c r="R77" i="9"/>
  <c r="Q77" i="9"/>
  <c r="Q18" i="9"/>
  <c r="R18" i="9"/>
  <c r="P18" i="9"/>
  <c r="O18" i="9"/>
  <c r="M18" i="9"/>
  <c r="K18" i="9"/>
  <c r="S18" i="9"/>
  <c r="K273" i="14"/>
  <c r="E273" i="14"/>
  <c r="H273" i="14"/>
  <c r="G273" i="14"/>
  <c r="F273" i="14"/>
  <c r="I286" i="14"/>
  <c r="I76" i="9"/>
  <c r="D53" i="13"/>
  <c r="I76" i="14"/>
  <c r="R194" i="9"/>
  <c r="M194" i="9"/>
  <c r="Q194" i="9"/>
  <c r="O194" i="9"/>
  <c r="K194" i="9"/>
  <c r="P194" i="9"/>
  <c r="N162" i="13"/>
  <c r="F162" i="13"/>
  <c r="K162" i="13" s="1"/>
  <c r="L162" i="13"/>
  <c r="M162" i="13"/>
  <c r="G18" i="14"/>
  <c r="H18" i="14"/>
  <c r="E18" i="14"/>
  <c r="F18" i="14"/>
  <c r="K18" i="14"/>
  <c r="Q273" i="9"/>
  <c r="S273" i="9"/>
  <c r="P273" i="9"/>
  <c r="K273" i="9"/>
  <c r="M273" i="9"/>
  <c r="I286" i="9"/>
  <c r="O273" i="9"/>
  <c r="R273" i="9"/>
  <c r="I255" i="9"/>
  <c r="D163" i="13"/>
  <c r="I255" i="14"/>
  <c r="D268" i="9"/>
  <c r="D10" i="9" s="1"/>
  <c r="F125" i="13"/>
  <c r="D130" i="13"/>
  <c r="M125" i="13"/>
  <c r="L125" i="13"/>
  <c r="N125" i="13"/>
  <c r="M214" i="9"/>
  <c r="K214" i="9"/>
  <c r="S214" i="9"/>
  <c r="R214" i="9"/>
  <c r="I227" i="9"/>
  <c r="Q214" i="9"/>
  <c r="O214" i="9"/>
  <c r="P214" i="9"/>
  <c r="D55" i="13"/>
  <c r="I78" i="9"/>
  <c r="I78" i="14"/>
  <c r="Q20" i="9"/>
  <c r="P20" i="9"/>
  <c r="O20" i="9"/>
  <c r="R20" i="9"/>
  <c r="M20" i="9"/>
  <c r="K20" i="9"/>
  <c r="S20" i="9"/>
  <c r="F164" i="13"/>
  <c r="K164" i="13" s="1"/>
  <c r="M164" i="13"/>
  <c r="L164" i="13"/>
  <c r="N164" i="13"/>
  <c r="D17" i="13"/>
  <c r="I17" i="14"/>
  <c r="I17" i="9"/>
  <c r="I32" i="7"/>
  <c r="G214" i="14"/>
  <c r="F214" i="14"/>
  <c r="H214" i="14"/>
  <c r="H227" i="14" s="1"/>
  <c r="I227" i="14"/>
  <c r="K214" i="14"/>
  <c r="E214" i="14"/>
  <c r="M138" i="14"/>
  <c r="G21" i="14"/>
  <c r="F21" i="14"/>
  <c r="E21" i="14"/>
  <c r="H21" i="14"/>
  <c r="K21" i="14"/>
  <c r="M165" i="13"/>
  <c r="L165" i="13"/>
  <c r="F165" i="13"/>
  <c r="K165" i="13" s="1"/>
  <c r="N165" i="13"/>
  <c r="Q37" i="9"/>
  <c r="R37" i="9"/>
  <c r="S37" i="9"/>
  <c r="K37" i="9"/>
  <c r="M37" i="9"/>
  <c r="I50" i="9"/>
  <c r="O37" i="9"/>
  <c r="P37" i="9"/>
  <c r="M198" i="9"/>
  <c r="P198" i="9"/>
  <c r="S198" i="9"/>
  <c r="O198" i="9"/>
  <c r="K198" i="9"/>
  <c r="R198" i="9"/>
  <c r="Q198" i="9"/>
  <c r="K155" i="14"/>
  <c r="I168" i="14"/>
  <c r="H155" i="14"/>
  <c r="F155" i="14"/>
  <c r="G155" i="14"/>
  <c r="E155" i="14"/>
  <c r="I135" i="14"/>
  <c r="I135" i="9"/>
  <c r="D89" i="13"/>
  <c r="I150" i="7"/>
  <c r="G77" i="14"/>
  <c r="F77" i="14"/>
  <c r="H77" i="14"/>
  <c r="K77" i="14"/>
  <c r="E77" i="14"/>
  <c r="D161" i="13"/>
  <c r="I253" i="9"/>
  <c r="I268" i="7"/>
  <c r="I253" i="14"/>
  <c r="E37" i="14"/>
  <c r="I50" i="14"/>
  <c r="K37" i="14"/>
  <c r="H37" i="14"/>
  <c r="G37" i="14"/>
  <c r="F37" i="14"/>
  <c r="M196" i="14"/>
  <c r="K198" i="14"/>
  <c r="G198" i="14"/>
  <c r="E198" i="14"/>
  <c r="H198" i="14"/>
  <c r="F198" i="14"/>
  <c r="D32" i="9"/>
  <c r="D6" i="9" s="1"/>
  <c r="O155" i="9"/>
  <c r="P155" i="9"/>
  <c r="M155" i="9"/>
  <c r="S155" i="9"/>
  <c r="Q155" i="9"/>
  <c r="K155" i="9"/>
  <c r="I168" i="9"/>
  <c r="R155" i="9"/>
  <c r="F129" i="13"/>
  <c r="K129" i="13" s="1"/>
  <c r="N129" i="13"/>
  <c r="M129" i="13"/>
  <c r="L129" i="13"/>
  <c r="I137" i="9"/>
  <c r="D91" i="13"/>
  <c r="I137" i="14"/>
  <c r="F54" i="13"/>
  <c r="K54" i="13" s="1"/>
  <c r="L54" i="13"/>
  <c r="M54" i="13"/>
  <c r="N54" i="13"/>
  <c r="F18" i="13"/>
  <c r="K18" i="13" s="1"/>
  <c r="N18" i="13"/>
  <c r="L18" i="13"/>
  <c r="M18" i="13"/>
  <c r="D19" i="13"/>
  <c r="I19" i="14"/>
  <c r="I19" i="9"/>
  <c r="J134" i="13"/>
  <c r="J213" i="14"/>
  <c r="J227" i="14" s="1"/>
  <c r="J9" i="14" s="1"/>
  <c r="J213" i="9"/>
  <c r="J227" i="9" s="1"/>
  <c r="J286" i="7"/>
  <c r="J272" i="14"/>
  <c r="K272" i="14" s="1"/>
  <c r="J170" i="13"/>
  <c r="P80" i="9"/>
  <c r="O80" i="9"/>
  <c r="Q80" i="9"/>
  <c r="R80" i="9"/>
  <c r="I96" i="9"/>
  <c r="F96" i="14"/>
  <c r="K96" i="14"/>
  <c r="E96" i="14"/>
  <c r="H96" i="14"/>
  <c r="G96" i="14"/>
  <c r="F155" i="7"/>
  <c r="F214" i="7"/>
  <c r="F273" i="7"/>
  <c r="F37" i="7"/>
  <c r="F96" i="7"/>
  <c r="B38" i="2"/>
  <c r="I82" i="7"/>
  <c r="I81" i="9"/>
  <c r="I81" i="14"/>
  <c r="E83" i="7"/>
  <c r="F57" i="13"/>
  <c r="K57" i="13" s="1"/>
  <c r="M57" i="13"/>
  <c r="L57" i="13"/>
  <c r="N57" i="13"/>
  <c r="B19" i="2"/>
  <c r="G80" i="14"/>
  <c r="K80" i="14"/>
  <c r="F80" i="14"/>
  <c r="E80" i="14"/>
  <c r="H80" i="14"/>
  <c r="D82" i="9"/>
  <c r="D82" i="14"/>
  <c r="M80" i="9"/>
  <c r="S80" i="9"/>
  <c r="K80" i="9"/>
  <c r="K272" i="9"/>
  <c r="J286" i="9"/>
  <c r="J50" i="9"/>
  <c r="J6" i="9" s="1"/>
  <c r="K36" i="9"/>
  <c r="N38" i="15"/>
  <c r="M38" i="15"/>
  <c r="Q38" i="15"/>
  <c r="B94" i="13"/>
  <c r="A94" i="13" s="1"/>
  <c r="B166" i="13"/>
  <c r="A166" i="13" s="1"/>
  <c r="B58" i="13"/>
  <c r="A58" i="13" s="1"/>
  <c r="B130" i="13"/>
  <c r="A130" i="13" s="1"/>
  <c r="B22" i="13"/>
  <c r="A22" i="13" s="1"/>
  <c r="B28" i="13"/>
  <c r="A28" i="13" s="1"/>
  <c r="J10" i="9" l="1"/>
  <c r="J9" i="9"/>
  <c r="F8" i="7"/>
  <c r="L21" i="13"/>
  <c r="H286" i="14"/>
  <c r="G227" i="14"/>
  <c r="F168" i="14"/>
  <c r="P168" i="14" s="1"/>
  <c r="E79" i="14"/>
  <c r="H168" i="14"/>
  <c r="F227" i="14"/>
  <c r="G168" i="14"/>
  <c r="Q168" i="14" s="1"/>
  <c r="M154" i="14"/>
  <c r="G286" i="14"/>
  <c r="F286" i="14"/>
  <c r="G50" i="14"/>
  <c r="M36" i="14"/>
  <c r="F50" i="14"/>
  <c r="H50" i="14"/>
  <c r="M213" i="14"/>
  <c r="M272" i="14"/>
  <c r="F79" i="14"/>
  <c r="F21" i="13"/>
  <c r="K21" i="13" s="1"/>
  <c r="N21" i="13"/>
  <c r="N56" i="13"/>
  <c r="F56" i="13"/>
  <c r="K56" i="13" s="1"/>
  <c r="Q195" i="9"/>
  <c r="R195" i="9"/>
  <c r="M21" i="9"/>
  <c r="M20" i="13"/>
  <c r="O21" i="9"/>
  <c r="P21" i="9"/>
  <c r="G79" i="14"/>
  <c r="F20" i="13"/>
  <c r="K20" i="13" s="1"/>
  <c r="E20" i="14"/>
  <c r="H79" i="14"/>
  <c r="I209" i="9"/>
  <c r="I209" i="14"/>
  <c r="I9" i="14" s="1"/>
  <c r="K9" i="14" s="1"/>
  <c r="M9" i="14" s="1"/>
  <c r="O195" i="9"/>
  <c r="P195" i="9"/>
  <c r="K195" i="9"/>
  <c r="K209" i="9" s="1"/>
  <c r="K20" i="14"/>
  <c r="F20" i="14"/>
  <c r="N20" i="13"/>
  <c r="H20" i="14"/>
  <c r="L56" i="13"/>
  <c r="G195" i="14"/>
  <c r="G209" i="14" s="1"/>
  <c r="G9" i="14" s="1"/>
  <c r="H195" i="14"/>
  <c r="H209" i="14" s="1"/>
  <c r="H9" i="14" s="1"/>
  <c r="F195" i="14"/>
  <c r="F209" i="14" s="1"/>
  <c r="E195" i="14"/>
  <c r="E209" i="14" s="1"/>
  <c r="K21" i="9"/>
  <c r="R21" i="9"/>
  <c r="Q21" i="9"/>
  <c r="G257" i="14"/>
  <c r="S195" i="9"/>
  <c r="M197" i="14"/>
  <c r="S257" i="9"/>
  <c r="Q256" i="9"/>
  <c r="P257" i="9"/>
  <c r="Q257" i="9"/>
  <c r="K256" i="14"/>
  <c r="R257" i="9"/>
  <c r="F257" i="14"/>
  <c r="O257" i="9"/>
  <c r="K257" i="9"/>
  <c r="E256" i="14"/>
  <c r="H257" i="14"/>
  <c r="O256" i="9"/>
  <c r="K257" i="14"/>
  <c r="S256" i="9"/>
  <c r="R256" i="9"/>
  <c r="K256" i="9"/>
  <c r="P256" i="9"/>
  <c r="M139" i="14"/>
  <c r="K286" i="14"/>
  <c r="H256" i="14"/>
  <c r="G254" i="14"/>
  <c r="G256" i="14"/>
  <c r="O254" i="9"/>
  <c r="S77" i="9"/>
  <c r="K254" i="9"/>
  <c r="I91" i="9"/>
  <c r="R254" i="9"/>
  <c r="M254" i="9"/>
  <c r="Q254" i="9"/>
  <c r="J50" i="14"/>
  <c r="J6" i="14" s="1"/>
  <c r="K254" i="14"/>
  <c r="F254" i="14"/>
  <c r="E254" i="14"/>
  <c r="K213" i="9"/>
  <c r="K227" i="9" s="1"/>
  <c r="S194" i="9"/>
  <c r="K50" i="9"/>
  <c r="K286" i="9"/>
  <c r="Q50" i="14"/>
  <c r="O137" i="9"/>
  <c r="P137" i="9"/>
  <c r="M137" i="9"/>
  <c r="S137" i="9"/>
  <c r="K137" i="9"/>
  <c r="Q137" i="9"/>
  <c r="R137" i="9"/>
  <c r="M198" i="14"/>
  <c r="R168" i="14"/>
  <c r="P227" i="14"/>
  <c r="Q227" i="14"/>
  <c r="R227" i="14"/>
  <c r="S78" i="9"/>
  <c r="P78" i="9"/>
  <c r="M78" i="9"/>
  <c r="O78" i="9"/>
  <c r="K78" i="9"/>
  <c r="Q78" i="9"/>
  <c r="R78" i="9"/>
  <c r="G255" i="14"/>
  <c r="K255" i="14"/>
  <c r="F255" i="14"/>
  <c r="H255" i="14"/>
  <c r="E255" i="14"/>
  <c r="E286" i="14"/>
  <c r="M273" i="14"/>
  <c r="M37" i="14"/>
  <c r="E50" i="14"/>
  <c r="N55" i="13"/>
  <c r="M55" i="13"/>
  <c r="L55" i="13"/>
  <c r="F55" i="13"/>
  <c r="K55" i="13" s="1"/>
  <c r="K76" i="14"/>
  <c r="E76" i="14"/>
  <c r="F76" i="14"/>
  <c r="G76" i="14"/>
  <c r="H76" i="14"/>
  <c r="F253" i="14"/>
  <c r="G253" i="14"/>
  <c r="E253" i="14"/>
  <c r="H253" i="14"/>
  <c r="I268" i="14"/>
  <c r="I10" i="14" s="1"/>
  <c r="K253" i="14"/>
  <c r="M21" i="14"/>
  <c r="M17" i="9"/>
  <c r="K17" i="9"/>
  <c r="P17" i="9"/>
  <c r="O17" i="9"/>
  <c r="Q17" i="9"/>
  <c r="I32" i="9"/>
  <c r="I6" i="9" s="1"/>
  <c r="R17" i="9"/>
  <c r="R255" i="9"/>
  <c r="S255" i="9"/>
  <c r="P255" i="9"/>
  <c r="M255" i="9"/>
  <c r="Q255" i="9"/>
  <c r="K255" i="9"/>
  <c r="O255" i="9"/>
  <c r="M18" i="14"/>
  <c r="L53" i="13"/>
  <c r="F53" i="13"/>
  <c r="K53" i="13" s="1"/>
  <c r="N53" i="13"/>
  <c r="M53" i="13"/>
  <c r="S50" i="9"/>
  <c r="R50" i="9"/>
  <c r="Q50" i="9"/>
  <c r="M50" i="9"/>
  <c r="P50" i="9"/>
  <c r="O50" i="9"/>
  <c r="K17" i="14"/>
  <c r="E17" i="14"/>
  <c r="G17" i="14"/>
  <c r="I32" i="14"/>
  <c r="I6" i="14" s="1"/>
  <c r="H17" i="14"/>
  <c r="F17" i="14"/>
  <c r="D58" i="13"/>
  <c r="M76" i="9"/>
  <c r="K76" i="9"/>
  <c r="P76" i="9"/>
  <c r="O76" i="9"/>
  <c r="Q76" i="9"/>
  <c r="R76" i="9"/>
  <c r="M163" i="13"/>
  <c r="L163" i="13"/>
  <c r="N163" i="13"/>
  <c r="F163" i="13"/>
  <c r="K163" i="13" s="1"/>
  <c r="I91" i="14"/>
  <c r="M19" i="9"/>
  <c r="O19" i="9"/>
  <c r="P19" i="9"/>
  <c r="S19" i="9"/>
  <c r="R19" i="9"/>
  <c r="Q19" i="9"/>
  <c r="K19" i="9"/>
  <c r="P50" i="14"/>
  <c r="M253" i="9"/>
  <c r="K253" i="9"/>
  <c r="O253" i="9"/>
  <c r="R253" i="9"/>
  <c r="Q253" i="9"/>
  <c r="P253" i="9"/>
  <c r="I268" i="9"/>
  <c r="I10" i="9" s="1"/>
  <c r="M155" i="14"/>
  <c r="E168" i="14"/>
  <c r="O168" i="14" s="1"/>
  <c r="L17" i="13"/>
  <c r="N17" i="13"/>
  <c r="F17" i="13"/>
  <c r="M17" i="13"/>
  <c r="D22" i="13"/>
  <c r="R286" i="14"/>
  <c r="Q286" i="14"/>
  <c r="P286" i="14"/>
  <c r="O286" i="14"/>
  <c r="K19" i="14"/>
  <c r="H19" i="14"/>
  <c r="F19" i="14"/>
  <c r="E19" i="14"/>
  <c r="G19" i="14"/>
  <c r="F161" i="13"/>
  <c r="N161" i="13"/>
  <c r="L161" i="13"/>
  <c r="M161" i="13"/>
  <c r="D166" i="13"/>
  <c r="F89" i="13"/>
  <c r="L89" i="13"/>
  <c r="M89" i="13"/>
  <c r="N89" i="13"/>
  <c r="D94" i="13"/>
  <c r="R227" i="9"/>
  <c r="P227" i="9"/>
  <c r="M227" i="9"/>
  <c r="Q227" i="9"/>
  <c r="O227" i="9"/>
  <c r="S227" i="9" s="1"/>
  <c r="K209" i="14"/>
  <c r="M19" i="13"/>
  <c r="F19" i="13"/>
  <c r="K19" i="13" s="1"/>
  <c r="L19" i="13"/>
  <c r="N19" i="13"/>
  <c r="H137" i="14"/>
  <c r="K137" i="14"/>
  <c r="E137" i="14"/>
  <c r="F137" i="14"/>
  <c r="G137" i="14"/>
  <c r="P168" i="9"/>
  <c r="M168" i="9"/>
  <c r="O168" i="9"/>
  <c r="Q168" i="9"/>
  <c r="R168" i="9"/>
  <c r="R50" i="14"/>
  <c r="M77" i="14"/>
  <c r="M135" i="9"/>
  <c r="R135" i="9"/>
  <c r="Q135" i="9"/>
  <c r="I150" i="9"/>
  <c r="I8" i="9" s="1"/>
  <c r="O135" i="9"/>
  <c r="P135" i="9"/>
  <c r="K135" i="9"/>
  <c r="M214" i="14"/>
  <c r="E227" i="14"/>
  <c r="K125" i="13"/>
  <c r="F130" i="13"/>
  <c r="M286" i="9"/>
  <c r="O286" i="9"/>
  <c r="S286" i="9" s="1"/>
  <c r="R286" i="9"/>
  <c r="Q286" i="9"/>
  <c r="P286" i="9"/>
  <c r="N91" i="13"/>
  <c r="L91" i="13"/>
  <c r="F91" i="13"/>
  <c r="K91" i="13" s="1"/>
  <c r="M91" i="13"/>
  <c r="G135" i="14"/>
  <c r="K135" i="14"/>
  <c r="F135" i="14"/>
  <c r="E135" i="14"/>
  <c r="H135" i="14"/>
  <c r="I150" i="14"/>
  <c r="I8" i="14" s="1"/>
  <c r="G78" i="14"/>
  <c r="F78" i="14"/>
  <c r="E78" i="14"/>
  <c r="K78" i="14"/>
  <c r="H78" i="14"/>
  <c r="M194" i="14"/>
  <c r="K213" i="14"/>
  <c r="K227" i="14" s="1"/>
  <c r="J286" i="14"/>
  <c r="J10" i="14" s="1"/>
  <c r="P96" i="9"/>
  <c r="O96" i="9"/>
  <c r="Q96" i="9"/>
  <c r="R96" i="9"/>
  <c r="R81" i="9"/>
  <c r="Q81" i="9"/>
  <c r="P81" i="9"/>
  <c r="O81" i="9"/>
  <c r="K50" i="14"/>
  <c r="I82" i="14"/>
  <c r="G82" i="14" s="1"/>
  <c r="S96" i="9"/>
  <c r="K96" i="9"/>
  <c r="M96" i="9"/>
  <c r="M96" i="14"/>
  <c r="F95" i="7"/>
  <c r="F36" i="7"/>
  <c r="F213" i="7"/>
  <c r="F154" i="7"/>
  <c r="F272" i="7"/>
  <c r="I82" i="9"/>
  <c r="I83" i="7"/>
  <c r="B20" i="2"/>
  <c r="M80" i="14"/>
  <c r="D83" i="14"/>
  <c r="D83" i="9"/>
  <c r="K81" i="14"/>
  <c r="H81" i="14"/>
  <c r="G81" i="14"/>
  <c r="F81" i="14"/>
  <c r="E81" i="14"/>
  <c r="E84" i="7"/>
  <c r="K81" i="9"/>
  <c r="S81" i="9"/>
  <c r="M81" i="9"/>
  <c r="B29" i="13"/>
  <c r="A29" i="13" s="1"/>
  <c r="N39" i="15"/>
  <c r="M39" i="15"/>
  <c r="Q39" i="15"/>
  <c r="K10" i="14" l="1"/>
  <c r="M10" i="14" s="1"/>
  <c r="K6" i="14"/>
  <c r="M6" i="14" s="1"/>
  <c r="R91" i="9"/>
  <c r="O209" i="9"/>
  <c r="I9" i="9"/>
  <c r="K10" i="9"/>
  <c r="M10" i="9" s="1"/>
  <c r="L10" i="9"/>
  <c r="F9" i="14"/>
  <c r="K6" i="9"/>
  <c r="M6" i="9" s="1"/>
  <c r="L6" i="9"/>
  <c r="E9" i="14"/>
  <c r="AG32" i="2"/>
  <c r="S168" i="9"/>
  <c r="M168" i="14"/>
  <c r="M227" i="14"/>
  <c r="M79" i="14"/>
  <c r="M286" i="14"/>
  <c r="O227" i="14"/>
  <c r="S227" i="14" s="1"/>
  <c r="O209" i="14"/>
  <c r="Q209" i="9"/>
  <c r="R209" i="9"/>
  <c r="M209" i="9"/>
  <c r="P209" i="9"/>
  <c r="M20" i="14"/>
  <c r="M195" i="14"/>
  <c r="M257" i="14"/>
  <c r="O91" i="9"/>
  <c r="P91" i="9"/>
  <c r="M254" i="14"/>
  <c r="S254" i="9"/>
  <c r="G268" i="14"/>
  <c r="G10" i="14" s="1"/>
  <c r="M256" i="14"/>
  <c r="F91" i="14"/>
  <c r="Q91" i="9"/>
  <c r="F268" i="14"/>
  <c r="F10" i="14" s="1"/>
  <c r="M91" i="9"/>
  <c r="S17" i="9"/>
  <c r="F58" i="13"/>
  <c r="K91" i="9"/>
  <c r="G150" i="14"/>
  <c r="G8" i="14" s="1"/>
  <c r="K268" i="9"/>
  <c r="E91" i="14"/>
  <c r="K268" i="14"/>
  <c r="S135" i="9"/>
  <c r="H91" i="14"/>
  <c r="H150" i="14"/>
  <c r="H8" i="14" s="1"/>
  <c r="F150" i="14"/>
  <c r="F8" i="14" s="1"/>
  <c r="S253" i="9"/>
  <c r="S76" i="9"/>
  <c r="S168" i="14"/>
  <c r="P209" i="14"/>
  <c r="Q209" i="14"/>
  <c r="M137" i="14"/>
  <c r="G91" i="14"/>
  <c r="F32" i="14"/>
  <c r="K91" i="14"/>
  <c r="R209" i="14"/>
  <c r="M209" i="14"/>
  <c r="O268" i="9"/>
  <c r="M268" i="9"/>
  <c r="R268" i="9"/>
  <c r="Q268" i="9"/>
  <c r="P268" i="9"/>
  <c r="G32" i="14"/>
  <c r="E268" i="14"/>
  <c r="E10" i="14" s="1"/>
  <c r="M253" i="14"/>
  <c r="M255" i="14"/>
  <c r="M17" i="14"/>
  <c r="E32" i="14"/>
  <c r="P150" i="9"/>
  <c r="R150" i="9"/>
  <c r="L8" i="9"/>
  <c r="Q150" i="9"/>
  <c r="M150" i="9"/>
  <c r="O150" i="9"/>
  <c r="M19" i="14"/>
  <c r="K17" i="13"/>
  <c r="F22" i="13"/>
  <c r="K32" i="14"/>
  <c r="K32" i="9"/>
  <c r="K150" i="14"/>
  <c r="K89" i="13"/>
  <c r="F94" i="13"/>
  <c r="S286" i="14"/>
  <c r="K161" i="13"/>
  <c r="F166" i="13"/>
  <c r="M78" i="14"/>
  <c r="O50" i="14"/>
  <c r="S50" i="14" s="1"/>
  <c r="M50" i="14"/>
  <c r="M135" i="14"/>
  <c r="E150" i="14"/>
  <c r="P32" i="9"/>
  <c r="M32" i="9"/>
  <c r="R32" i="9"/>
  <c r="O32" i="9"/>
  <c r="Q32" i="9"/>
  <c r="H32" i="14"/>
  <c r="M76" i="14"/>
  <c r="K150" i="9"/>
  <c r="H268" i="14"/>
  <c r="H10" i="14" s="1"/>
  <c r="P82" i="9"/>
  <c r="O82" i="9"/>
  <c r="Q82" i="9"/>
  <c r="R82" i="9"/>
  <c r="F82" i="14"/>
  <c r="K82" i="14"/>
  <c r="E82" i="14"/>
  <c r="H82" i="14"/>
  <c r="I83" i="9"/>
  <c r="M82" i="9"/>
  <c r="K82" i="9"/>
  <c r="S82" i="9"/>
  <c r="I83" i="14"/>
  <c r="G83" i="14" s="1"/>
  <c r="B21" i="2"/>
  <c r="I84" i="7"/>
  <c r="D84" i="9"/>
  <c r="D84" i="14"/>
  <c r="M81" i="14"/>
  <c r="E85" i="7"/>
  <c r="Q40" i="15"/>
  <c r="M40" i="15"/>
  <c r="N40" i="15"/>
  <c r="B30" i="13"/>
  <c r="A30" i="13" s="1"/>
  <c r="L9" i="14" l="1"/>
  <c r="K9" i="9"/>
  <c r="M9" i="9" s="1"/>
  <c r="L9" i="9"/>
  <c r="L10" i="14"/>
  <c r="O150" i="14"/>
  <c r="E8" i="14"/>
  <c r="L8" i="14" s="1"/>
  <c r="R91" i="14"/>
  <c r="P91" i="14"/>
  <c r="Q91" i="14"/>
  <c r="Q32" i="14"/>
  <c r="G6" i="14"/>
  <c r="P32" i="14"/>
  <c r="F6" i="14"/>
  <c r="O32" i="14"/>
  <c r="E6" i="14"/>
  <c r="R32" i="14"/>
  <c r="H6" i="14"/>
  <c r="J154" i="7"/>
  <c r="AG38" i="2"/>
  <c r="E154" i="7" s="1"/>
  <c r="S209" i="9"/>
  <c r="S91" i="9"/>
  <c r="Q268" i="14"/>
  <c r="P268" i="14"/>
  <c r="Q150" i="14"/>
  <c r="O91" i="14"/>
  <c r="S32" i="9"/>
  <c r="R150" i="14"/>
  <c r="P150" i="14"/>
  <c r="S209" i="14"/>
  <c r="M91" i="14"/>
  <c r="S150" i="9"/>
  <c r="S268" i="9"/>
  <c r="R268" i="14"/>
  <c r="M150" i="14"/>
  <c r="M32" i="14"/>
  <c r="O268" i="14"/>
  <c r="M268" i="14"/>
  <c r="M83" i="9"/>
  <c r="R83" i="9"/>
  <c r="Q83" i="9"/>
  <c r="P83" i="9"/>
  <c r="O83" i="9"/>
  <c r="M82" i="14"/>
  <c r="K83" i="9"/>
  <c r="S83" i="9"/>
  <c r="K83" i="14"/>
  <c r="F83" i="14"/>
  <c r="E83" i="14"/>
  <c r="H83" i="14"/>
  <c r="I85" i="7"/>
  <c r="D85" i="9"/>
  <c r="D85" i="14"/>
  <c r="I84" i="9"/>
  <c r="I84" i="14"/>
  <c r="E86" i="7"/>
  <c r="B22" i="2"/>
  <c r="Q41" i="15"/>
  <c r="N41" i="15"/>
  <c r="M41" i="15"/>
  <c r="B31" i="13"/>
  <c r="A31" i="13" s="1"/>
  <c r="S91" i="14" l="1"/>
  <c r="S32" i="14"/>
  <c r="L6" i="14"/>
  <c r="J154" i="14"/>
  <c r="J98" i="13"/>
  <c r="J168" i="7"/>
  <c r="G8" i="7" s="1"/>
  <c r="H8" i="7" s="1"/>
  <c r="J154" i="9"/>
  <c r="S268" i="14"/>
  <c r="S150" i="14"/>
  <c r="P84" i="9"/>
  <c r="O84" i="9"/>
  <c r="Q84" i="9"/>
  <c r="R84" i="9"/>
  <c r="I86" i="7"/>
  <c r="M83" i="14"/>
  <c r="K84" i="14"/>
  <c r="F84" i="14"/>
  <c r="G84" i="14"/>
  <c r="E84" i="14"/>
  <c r="H84" i="14"/>
  <c r="I85" i="9"/>
  <c r="I85" i="14"/>
  <c r="K84" i="9"/>
  <c r="S84" i="9"/>
  <c r="M84" i="9"/>
  <c r="E87" i="7"/>
  <c r="D86" i="9"/>
  <c r="D86" i="14"/>
  <c r="B23" i="2"/>
  <c r="Q42" i="15"/>
  <c r="M42" i="15"/>
  <c r="N42" i="15"/>
  <c r="B32" i="13"/>
  <c r="A32" i="13" s="1"/>
  <c r="K154" i="9" l="1"/>
  <c r="K168" i="9" s="1"/>
  <c r="J168" i="9"/>
  <c r="K154" i="14"/>
  <c r="K168" i="14" s="1"/>
  <c r="J168" i="14"/>
  <c r="R85" i="9"/>
  <c r="Q85" i="9"/>
  <c r="P85" i="9"/>
  <c r="O85" i="9"/>
  <c r="I86" i="9"/>
  <c r="I87" i="7"/>
  <c r="I86" i="14"/>
  <c r="K86" i="14" s="1"/>
  <c r="D87" i="14"/>
  <c r="D87" i="9"/>
  <c r="K85" i="14"/>
  <c r="H85" i="14"/>
  <c r="G85" i="14"/>
  <c r="F85" i="14"/>
  <c r="E85" i="14"/>
  <c r="E88" i="7"/>
  <c r="M85" i="9"/>
  <c r="S85" i="9"/>
  <c r="K85" i="9"/>
  <c r="B24" i="2"/>
  <c r="M84" i="14"/>
  <c r="N43" i="15"/>
  <c r="Q43" i="15"/>
  <c r="M43" i="15"/>
  <c r="B33" i="13"/>
  <c r="A33" i="13" s="1"/>
  <c r="J8" i="9" l="1"/>
  <c r="K8" i="9" s="1"/>
  <c r="M8" i="9" s="1"/>
  <c r="J8" i="14"/>
  <c r="K8" i="14" s="1"/>
  <c r="M8" i="14" s="1"/>
  <c r="P86" i="9"/>
  <c r="O86" i="9"/>
  <c r="Q86" i="9"/>
  <c r="R86" i="9"/>
  <c r="K86" i="9"/>
  <c r="M86" i="9"/>
  <c r="S86" i="9"/>
  <c r="I87" i="9"/>
  <c r="AF29" i="2"/>
  <c r="AF30" i="2"/>
  <c r="AF31" i="2"/>
  <c r="E86" i="14"/>
  <c r="I87" i="14"/>
  <c r="H87" i="14" s="1"/>
  <c r="H86" i="14"/>
  <c r="G86" i="14"/>
  <c r="F86" i="14"/>
  <c r="I88" i="7"/>
  <c r="D88" i="14"/>
  <c r="D88" i="9"/>
  <c r="E90" i="7"/>
  <c r="I7" i="7"/>
  <c r="E89" i="7"/>
  <c r="M85" i="14"/>
  <c r="B34" i="13"/>
  <c r="A34" i="13" s="1"/>
  <c r="I95" i="7" l="1"/>
  <c r="S87" i="9"/>
  <c r="R87" i="9"/>
  <c r="Q87" i="9"/>
  <c r="P87" i="9"/>
  <c r="O87" i="9"/>
  <c r="M87" i="9"/>
  <c r="K87" i="9"/>
  <c r="I88" i="9"/>
  <c r="F87" i="14"/>
  <c r="G87" i="14"/>
  <c r="K87" i="14"/>
  <c r="E87" i="14"/>
  <c r="M86" i="14"/>
  <c r="I88" i="14"/>
  <c r="K88" i="14" s="1"/>
  <c r="D90" i="9"/>
  <c r="D90" i="14"/>
  <c r="I90" i="7"/>
  <c r="I89" i="7"/>
  <c r="D89" i="9"/>
  <c r="D89" i="14"/>
  <c r="B35" i="13"/>
  <c r="A35" i="13" s="1"/>
  <c r="B36" i="13"/>
  <c r="A36" i="13" s="1"/>
  <c r="D62" i="13" l="1"/>
  <c r="I95" i="14"/>
  <c r="I95" i="9"/>
  <c r="I109" i="7"/>
  <c r="P88" i="9"/>
  <c r="O88" i="9"/>
  <c r="Q88" i="9"/>
  <c r="R88" i="9"/>
  <c r="K88" i="9"/>
  <c r="S88" i="9"/>
  <c r="M88" i="9"/>
  <c r="M87" i="14"/>
  <c r="G88" i="14"/>
  <c r="H88" i="14"/>
  <c r="E88" i="14"/>
  <c r="F88" i="14"/>
  <c r="I89" i="9"/>
  <c r="I89" i="14"/>
  <c r="I90" i="14"/>
  <c r="I90" i="9"/>
  <c r="B50" i="7"/>
  <c r="B37" i="13" s="1"/>
  <c r="A37" i="13" s="1"/>
  <c r="J37" i="13"/>
  <c r="J6" i="13" s="1"/>
  <c r="I37" i="13"/>
  <c r="G37" i="13"/>
  <c r="H37" i="13"/>
  <c r="F37" i="13"/>
  <c r="D37" i="13"/>
  <c r="F7" i="7" l="1"/>
  <c r="H95" i="14"/>
  <c r="H109" i="14" s="1"/>
  <c r="H7" i="14" s="1"/>
  <c r="E95" i="14"/>
  <c r="F95" i="14"/>
  <c r="F109" i="14" s="1"/>
  <c r="F7" i="14" s="1"/>
  <c r="G95" i="14"/>
  <c r="G109" i="14" s="1"/>
  <c r="G7" i="14" s="1"/>
  <c r="I109" i="14"/>
  <c r="I7" i="14" s="1"/>
  <c r="R95" i="9"/>
  <c r="M95" i="9"/>
  <c r="O95" i="9"/>
  <c r="Q95" i="9"/>
  <c r="P95" i="9"/>
  <c r="S95" i="9" s="1"/>
  <c r="I109" i="9"/>
  <c r="I7" i="9" s="1"/>
  <c r="L62" i="13"/>
  <c r="N62" i="13"/>
  <c r="M62" i="13"/>
  <c r="K62" i="13"/>
  <c r="R89" i="9"/>
  <c r="Q89" i="9"/>
  <c r="P89" i="9"/>
  <c r="O89" i="9"/>
  <c r="P90" i="9"/>
  <c r="O90" i="9"/>
  <c r="Q90" i="9"/>
  <c r="R90" i="9"/>
  <c r="M88" i="14"/>
  <c r="S89" i="9"/>
  <c r="M89" i="9"/>
  <c r="K89" i="9"/>
  <c r="F89" i="14"/>
  <c r="H89" i="14"/>
  <c r="K89" i="14"/>
  <c r="G89" i="14"/>
  <c r="E89" i="14"/>
  <c r="S90" i="9"/>
  <c r="M90" i="9"/>
  <c r="K90" i="9"/>
  <c r="E90" i="14"/>
  <c r="G90" i="14"/>
  <c r="F90" i="14"/>
  <c r="H90" i="14"/>
  <c r="K90" i="14"/>
  <c r="AF32" i="2" l="1"/>
  <c r="O109" i="9"/>
  <c r="M109" i="9"/>
  <c r="P109" i="9"/>
  <c r="L7" i="9"/>
  <c r="Q109" i="9"/>
  <c r="R109" i="9"/>
  <c r="M95" i="14"/>
  <c r="E109" i="14"/>
  <c r="E7" i="14" s="1"/>
  <c r="Q109" i="14"/>
  <c r="R109" i="14"/>
  <c r="P109" i="14"/>
  <c r="M90" i="14"/>
  <c r="M89" i="14"/>
  <c r="B42" i="13"/>
  <c r="A42" i="13" s="1"/>
  <c r="B43" i="13"/>
  <c r="A43" i="13" s="1"/>
  <c r="S109" i="9" l="1"/>
  <c r="AF38" i="2"/>
  <c r="E95" i="7" s="1"/>
  <c r="J95" i="7"/>
  <c r="M109" i="14"/>
  <c r="L7" i="14"/>
  <c r="O109" i="14"/>
  <c r="S109" i="14" s="1"/>
  <c r="B44" i="13"/>
  <c r="A44" i="13" s="1"/>
  <c r="J95" i="14" l="1"/>
  <c r="J109" i="7"/>
  <c r="G7" i="7" s="1"/>
  <c r="H7" i="7" s="1"/>
  <c r="J62" i="13"/>
  <c r="J95" i="9"/>
  <c r="B45" i="13"/>
  <c r="A45" i="13" s="1"/>
  <c r="D46" i="13" s="1"/>
  <c r="D6" i="13" s="1"/>
  <c r="K95" i="14" l="1"/>
  <c r="K109" i="14" s="1"/>
  <c r="J109" i="14"/>
  <c r="J109" i="9"/>
  <c r="K95" i="9"/>
  <c r="K109" i="9" s="1"/>
  <c r="I46" i="13"/>
  <c r="I6" i="13" s="1"/>
  <c r="H46" i="13"/>
  <c r="H6" i="13" s="1"/>
  <c r="F46" i="13"/>
  <c r="F6" i="13" s="1"/>
  <c r="G46" i="13"/>
  <c r="G6" i="13" s="1"/>
  <c r="J7" i="9" l="1"/>
  <c r="K7" i="9" s="1"/>
  <c r="M7" i="9" s="1"/>
  <c r="J7" i="14"/>
  <c r="K7" i="14" s="1"/>
  <c r="M7" i="14" s="1"/>
  <c r="B69" i="7"/>
  <c r="B46" i="13" s="1"/>
  <c r="A46" i="13" s="1"/>
  <c r="B91" i="7" l="1"/>
  <c r="B63" i="13" l="1"/>
  <c r="A63" i="13" s="1"/>
  <c r="B64" i="13" l="1"/>
  <c r="A64" i="13" s="1"/>
  <c r="B65" i="13" l="1"/>
  <c r="A65" i="13" s="1"/>
  <c r="B66" i="13" l="1"/>
  <c r="A66" i="13" s="1"/>
  <c r="B67" i="13" l="1"/>
  <c r="A67" i="13" s="1"/>
  <c r="B68" i="13" l="1"/>
  <c r="A68" i="13" s="1"/>
  <c r="B69" i="13" l="1"/>
  <c r="A69" i="13" s="1"/>
  <c r="B70" i="13"/>
  <c r="A70" i="13" s="1"/>
  <c r="B71" i="13" l="1"/>
  <c r="A71" i="13" s="1"/>
  <c r="B72" i="13" l="1"/>
  <c r="A72" i="13" s="1"/>
  <c r="D73" i="13" l="1"/>
  <c r="H73" i="13"/>
  <c r="F73" i="13"/>
  <c r="J73" i="13"/>
  <c r="J7" i="13" s="1"/>
  <c r="I73" i="13"/>
  <c r="G73" i="13"/>
  <c r="B109" i="7"/>
  <c r="B73" i="13" l="1"/>
  <c r="A73" i="13" s="1"/>
  <c r="B78" i="13"/>
  <c r="A78" i="13" s="1"/>
  <c r="B79" i="13" l="1"/>
  <c r="A79" i="13" s="1"/>
  <c r="B80" i="13" l="1"/>
  <c r="A80" i="13" s="1"/>
  <c r="B81" i="13" l="1"/>
  <c r="A81" i="13" s="1"/>
  <c r="H82" i="13" s="1"/>
  <c r="H7" i="13" s="1"/>
  <c r="F82" i="13" l="1"/>
  <c r="F7" i="13" s="1"/>
  <c r="D82" i="13"/>
  <c r="D7" i="13" s="1"/>
  <c r="I82" i="13"/>
  <c r="I7" i="13" s="1"/>
  <c r="G82" i="13"/>
  <c r="G7" i="13" s="1"/>
  <c r="B128" i="7" l="1"/>
  <c r="B82" i="13" l="1"/>
  <c r="A82" i="13" s="1"/>
  <c r="B150" i="7" l="1"/>
  <c r="B99" i="13" l="1"/>
  <c r="A99" i="13" s="1"/>
  <c r="B100" i="13" l="1"/>
  <c r="A100" i="13" s="1"/>
  <c r="B101" i="13" l="1"/>
  <c r="A101" i="13" s="1"/>
  <c r="B102" i="13" l="1"/>
  <c r="A102" i="13" s="1"/>
  <c r="B103" i="13" l="1"/>
  <c r="A103" i="13" s="1"/>
  <c r="B104" i="13" l="1"/>
  <c r="A104" i="13" s="1"/>
  <c r="B105" i="13" l="1"/>
  <c r="A105" i="13" s="1"/>
  <c r="B106" i="13" l="1"/>
  <c r="A106" i="13" s="1"/>
  <c r="B107" i="13" l="1"/>
  <c r="A107" i="13" s="1"/>
  <c r="B108" i="13" l="1"/>
  <c r="A108" i="13" s="1"/>
  <c r="G109" i="13" l="1"/>
  <c r="J109" i="13"/>
  <c r="J8" i="13" s="1"/>
  <c r="I109" i="13"/>
  <c r="F109" i="13"/>
  <c r="H109" i="13"/>
  <c r="D109" i="13"/>
  <c r="B168" i="7" l="1"/>
  <c r="B109" i="13" s="1"/>
  <c r="A109" i="13" s="1"/>
  <c r="B114" i="13"/>
  <c r="A114" i="13" s="1"/>
  <c r="B115" i="13" l="1"/>
  <c r="A115" i="13" s="1"/>
  <c r="B116" i="13"/>
  <c r="A116" i="13" s="1"/>
  <c r="B117" i="13" l="1"/>
  <c r="A117" i="13" s="1"/>
  <c r="D118" i="13" l="1"/>
  <c r="D8" i="13" s="1"/>
  <c r="G118" i="13"/>
  <c r="G8" i="13" s="1"/>
  <c r="F118" i="13"/>
  <c r="F8" i="13" s="1"/>
  <c r="H118" i="13"/>
  <c r="H8" i="13" s="1"/>
  <c r="I118" i="13"/>
  <c r="I8" i="13" s="1"/>
  <c r="B187" i="7" l="1"/>
  <c r="B118" i="13" l="1"/>
  <c r="A118" i="13" s="1"/>
  <c r="B209" i="7" l="1"/>
  <c r="B135" i="13" l="1"/>
  <c r="A135" i="13" s="1"/>
  <c r="B136" i="13" l="1"/>
  <c r="A136" i="13" s="1"/>
  <c r="B137" i="13" l="1"/>
  <c r="A137" i="13" s="1"/>
  <c r="B138" i="13" l="1"/>
  <c r="A138" i="13" s="1"/>
  <c r="B139" i="13" l="1"/>
  <c r="A139" i="13" s="1"/>
  <c r="B140" i="13" l="1"/>
  <c r="A140" i="13" s="1"/>
  <c r="B141" i="13" l="1"/>
  <c r="A141" i="13" s="1"/>
  <c r="B142" i="13" l="1"/>
  <c r="A142" i="13" s="1"/>
  <c r="B143" i="13" l="1"/>
  <c r="A143" i="13" s="1"/>
  <c r="B144" i="13" l="1"/>
  <c r="A144" i="13" s="1"/>
  <c r="J145" i="13" l="1"/>
  <c r="J9" i="13" s="1"/>
  <c r="H145" i="13"/>
  <c r="G145" i="13"/>
  <c r="I145" i="13"/>
  <c r="D145" i="13"/>
  <c r="F145" i="13"/>
  <c r="B227" i="7"/>
  <c r="B145" i="13" l="1"/>
  <c r="A145" i="13" s="1"/>
  <c r="B150" i="13" l="1"/>
  <c r="A150" i="13" s="1"/>
  <c r="B151" i="13" l="1"/>
  <c r="A151" i="13" s="1"/>
  <c r="B152" i="13" l="1"/>
  <c r="A152" i="13" s="1"/>
  <c r="B153" i="13" l="1"/>
  <c r="A153" i="13" s="1"/>
  <c r="F154" i="13" s="1"/>
  <c r="F9" i="13" s="1"/>
  <c r="I154" i="13" l="1"/>
  <c r="I9" i="13" s="1"/>
  <c r="G154" i="13"/>
  <c r="G9" i="13" s="1"/>
  <c r="H154" i="13"/>
  <c r="H9" i="13" s="1"/>
  <c r="D154" i="13"/>
  <c r="D9" i="13" s="1"/>
  <c r="B246" i="7" l="1"/>
  <c r="B154" i="13" l="1"/>
  <c r="A154" i="13" s="1"/>
  <c r="B268" i="7" l="1"/>
  <c r="B171" i="13" l="1"/>
  <c r="A171" i="13" s="1"/>
  <c r="B172" i="13" l="1"/>
  <c r="A172" i="13" s="1"/>
  <c r="B173" i="13" l="1"/>
  <c r="A173" i="13" s="1"/>
  <c r="B174" i="13" l="1"/>
  <c r="A174" i="13" s="1"/>
  <c r="B175" i="13" l="1"/>
  <c r="A175" i="13" s="1"/>
  <c r="B176" i="13" l="1"/>
  <c r="A176" i="13" s="1"/>
  <c r="B177" i="13" l="1"/>
  <c r="A177" i="13" s="1"/>
  <c r="B178" i="13" l="1"/>
  <c r="A178" i="13" s="1"/>
  <c r="B179" i="13" l="1"/>
  <c r="A179" i="13" s="1"/>
  <c r="B180" i="13" l="1"/>
  <c r="A180" i="13" s="1"/>
  <c r="H181" i="13" s="1"/>
  <c r="I181" i="13" l="1"/>
  <c r="F181" i="13"/>
  <c r="B286" i="7"/>
  <c r="J181" i="13"/>
  <c r="J10" i="13" s="1"/>
  <c r="G181" i="13"/>
  <c r="D181" i="13"/>
  <c r="B181" i="13" l="1"/>
  <c r="A181" i="13" s="1"/>
  <c r="B186" i="13" l="1"/>
  <c r="A186" i="13" s="1"/>
  <c r="B187" i="13" l="1"/>
  <c r="A187" i="13" s="1"/>
  <c r="B188" i="13" l="1"/>
  <c r="A188" i="13" s="1"/>
  <c r="B189" i="13" l="1"/>
  <c r="A189" i="13" s="1"/>
  <c r="F190" i="13" s="1"/>
  <c r="F10" i="13" s="1"/>
  <c r="I190" i="13" l="1"/>
  <c r="I10" i="13" s="1"/>
  <c r="H190" i="13"/>
  <c r="H10" i="13" s="1"/>
  <c r="G190" i="13"/>
  <c r="G10" i="13" s="1"/>
  <c r="D190" i="13"/>
  <c r="D10" i="13" s="1"/>
  <c r="B305" i="7" l="1"/>
  <c r="B190" i="13" s="1"/>
  <c r="A190" i="13" s="1"/>
</calcChain>
</file>

<file path=xl/sharedStrings.xml><?xml version="1.0" encoding="utf-8"?>
<sst xmlns="http://schemas.openxmlformats.org/spreadsheetml/2006/main" count="5455" uniqueCount="2172">
  <si>
    <t>OCC Group</t>
  </si>
  <si>
    <t>Class 6 Code</t>
  </si>
  <si>
    <t>Pay Grade</t>
  </si>
  <si>
    <t xml:space="preserve"> Minimum</t>
  </si>
  <si>
    <t>Q2</t>
  </si>
  <si>
    <t xml:space="preserve"> Range Midpoint  Q3</t>
  </si>
  <si>
    <t xml:space="preserve">  Q4</t>
  </si>
  <si>
    <t xml:space="preserve"> Maximum</t>
  </si>
  <si>
    <t xml:space="preserve"> Salary Lid</t>
  </si>
  <si>
    <t>Pay Differential Code</t>
  </si>
  <si>
    <t>ACCOUNTANT I</t>
  </si>
  <si>
    <t>H</t>
  </si>
  <si>
    <t>H8A1XX</t>
  </si>
  <si>
    <t>H12</t>
  </si>
  <si>
    <t>ACCOUNTANT II</t>
  </si>
  <si>
    <t>H8A2XX</t>
  </si>
  <si>
    <t>H14</t>
  </si>
  <si>
    <t>ACCOUNTANT III</t>
  </si>
  <si>
    <t>H8A3XX</t>
  </si>
  <si>
    <t>H19</t>
  </si>
  <si>
    <t>Other Costs Assumptions</t>
  </si>
  <si>
    <t>Unit Cost</t>
  </si>
  <si>
    <t>Unit</t>
  </si>
  <si>
    <t>Agency</t>
  </si>
  <si>
    <t>Notes</t>
  </si>
  <si>
    <t>ACCOUNTANT IV</t>
  </si>
  <si>
    <t>H8A4XX</t>
  </si>
  <si>
    <t>H21</t>
  </si>
  <si>
    <t>Legal Services</t>
  </si>
  <si>
    <t>Hour</t>
  </si>
  <si>
    <t>All</t>
  </si>
  <si>
    <t>ACCOUNTING TECHNICIAN I</t>
  </si>
  <si>
    <t>H8B1XX</t>
  </si>
  <si>
    <t>H04</t>
  </si>
  <si>
    <t>ACCOUNTING TECHNICIAN II</t>
  </si>
  <si>
    <t>H8B2XX</t>
  </si>
  <si>
    <t>H06</t>
  </si>
  <si>
    <t>ACCOUNTING TECHNICIAN III</t>
  </si>
  <si>
    <t>H8B3XX</t>
  </si>
  <si>
    <t>H09</t>
  </si>
  <si>
    <t>ACCOUNTING TECHNICIAN IV</t>
  </si>
  <si>
    <t>H8B4XX</t>
  </si>
  <si>
    <t>ACTUARY I</t>
  </si>
  <si>
    <t>I</t>
  </si>
  <si>
    <t>I1A1XX</t>
  </si>
  <si>
    <t>I14</t>
  </si>
  <si>
    <t>ACTUARY II</t>
  </si>
  <si>
    <t>I1A2XX</t>
  </si>
  <si>
    <t>I16</t>
  </si>
  <si>
    <t>ACTUARY III</t>
  </si>
  <si>
    <t>I1A3XX</t>
  </si>
  <si>
    <t>I18</t>
  </si>
  <si>
    <t>2WD Travel Mileage</t>
  </si>
  <si>
    <t>Mile</t>
  </si>
  <si>
    <t>ACTUARY IV</t>
  </si>
  <si>
    <t>I1A4XX</t>
  </si>
  <si>
    <t>I20</t>
  </si>
  <si>
    <t>4WD Travel Mileage</t>
  </si>
  <si>
    <t>ADMIN ASSISTANT I</t>
  </si>
  <si>
    <t>G</t>
  </si>
  <si>
    <t>G3A2TX</t>
  </si>
  <si>
    <t>G03</t>
  </si>
  <si>
    <t>GenTax Programming</t>
  </si>
  <si>
    <t>Revenue</t>
  </si>
  <si>
    <t>ADMIN ASSISTANT II</t>
  </si>
  <si>
    <t>G3A3XX</t>
  </si>
  <si>
    <t>G04</t>
  </si>
  <si>
    <t>Systems Support Office</t>
  </si>
  <si>
    <t>ADMIN ASSISTANT III</t>
  </si>
  <si>
    <t>G3A4XX</t>
  </si>
  <si>
    <t>G09</t>
  </si>
  <si>
    <t>Office of Research and Analysis</t>
  </si>
  <si>
    <t>ADMIN ASSISTANT INT</t>
  </si>
  <si>
    <t>G3A1IX</t>
  </si>
  <si>
    <t>G01</t>
  </si>
  <si>
    <t>User Acceptance Testing</t>
  </si>
  <si>
    <t>ADMIN LAW JUDGE I</t>
  </si>
  <si>
    <t>H5L1XX</t>
  </si>
  <si>
    <t>Form Change Cost</t>
  </si>
  <si>
    <t>ADMIN LAW JUDGE II</t>
  </si>
  <si>
    <t>H5L2XX</t>
  </si>
  <si>
    <t>H22</t>
  </si>
  <si>
    <t>ADMIN LAW JUDGE III</t>
  </si>
  <si>
    <t>H5L3XX</t>
  </si>
  <si>
    <t>H24</t>
  </si>
  <si>
    <t>ADMINISTRATOR I</t>
  </si>
  <si>
    <t>H1B1XX</t>
  </si>
  <si>
    <t>H08</t>
  </si>
  <si>
    <t>State</t>
  </si>
  <si>
    <t>ADMINISTRATOR II</t>
  </si>
  <si>
    <t>H1B2XX</t>
  </si>
  <si>
    <t>Judicial Officer</t>
  </si>
  <si>
    <t>ADMINISTRATOR III</t>
  </si>
  <si>
    <t>H1B3XX</t>
  </si>
  <si>
    <t>Trooper / Safety Officer</t>
  </si>
  <si>
    <t>ADMINISTRATOR IV</t>
  </si>
  <si>
    <t>H1B4XX</t>
  </si>
  <si>
    <t>H16</t>
  </si>
  <si>
    <t>Select Department</t>
  </si>
  <si>
    <t>ADMINISTRATOR V</t>
  </si>
  <si>
    <t>H1B5XX</t>
  </si>
  <si>
    <t>Agriculture</t>
  </si>
  <si>
    <t>AIR ENVIRON SYS TECH I</t>
  </si>
  <si>
    <t>I5A1XX</t>
  </si>
  <si>
    <t>I10</t>
  </si>
  <si>
    <t>Corrections</t>
  </si>
  <si>
    <t>AIR ENVIRON SYS TECH II</t>
  </si>
  <si>
    <t>I5A2XX</t>
  </si>
  <si>
    <t>I13</t>
  </si>
  <si>
    <t>Education</t>
  </si>
  <si>
    <t>AIR TRAFFIC CONTRL I</t>
  </si>
  <si>
    <t>H4N1XX</t>
  </si>
  <si>
    <t>H17</t>
  </si>
  <si>
    <t>General Assembly</t>
  </si>
  <si>
    <t>AIR TRAFFIC CONTRL II</t>
  </si>
  <si>
    <t>H4N2XX</t>
  </si>
  <si>
    <t>Governor's Office</t>
  </si>
  <si>
    <t>AIR TRAFFIC CONTRL III</t>
  </si>
  <si>
    <t>H4N3XX</t>
  </si>
  <si>
    <t>Health Care Policy &amp; Financing</t>
  </si>
  <si>
    <t>AIRCRAFT PILOT</t>
  </si>
  <si>
    <t>H4O1XX</t>
  </si>
  <si>
    <t>Higher Ed</t>
  </si>
  <si>
    <t>ANALYST I</t>
  </si>
  <si>
    <t>H1C1XX</t>
  </si>
  <si>
    <t>Human Services</t>
  </si>
  <si>
    <t>ANALYST II</t>
  </si>
  <si>
    <t>H1C2XX</t>
  </si>
  <si>
    <t>Information Technology</t>
  </si>
  <si>
    <t>ANALYST III</t>
  </si>
  <si>
    <t>H1C3XX</t>
  </si>
  <si>
    <t>Judicial</t>
  </si>
  <si>
    <t>ANALYST IV</t>
  </si>
  <si>
    <t>H1C4XX</t>
  </si>
  <si>
    <t>Labor &amp; Employment</t>
  </si>
  <si>
    <t>ANALYST V</t>
  </si>
  <si>
    <t>H1C5XX</t>
  </si>
  <si>
    <t>Law</t>
  </si>
  <si>
    <t>ANALYST VI</t>
  </si>
  <si>
    <t>H1C6XX</t>
  </si>
  <si>
    <t>Local Affairs</t>
  </si>
  <si>
    <t>ANALYST VII</t>
  </si>
  <si>
    <t>H1C7XX</t>
  </si>
  <si>
    <t>Military &amp; Vet Affairs</t>
  </si>
  <si>
    <t>ANG PATROL OFFICER I</t>
  </si>
  <si>
    <t>A</t>
  </si>
  <si>
    <t>A9A1XX</t>
  </si>
  <si>
    <t>A04</t>
  </si>
  <si>
    <t>Natural Resources</t>
  </si>
  <si>
    <t>ANG PATROL OFFICER II</t>
  </si>
  <si>
    <t>A9A2XX</t>
  </si>
  <si>
    <t>A05</t>
  </si>
  <si>
    <t>Personnel &amp; Administration</t>
  </si>
  <si>
    <t>ANG PATROL OFFICER III</t>
  </si>
  <si>
    <t>A9A3XX</t>
  </si>
  <si>
    <t>A08</t>
  </si>
  <si>
    <t>Public Health &amp; Environment</t>
  </si>
  <si>
    <t>ANIMAL CARE I</t>
  </si>
  <si>
    <t>C</t>
  </si>
  <si>
    <t>C9A1XX</t>
  </si>
  <si>
    <t>C02</t>
  </si>
  <si>
    <t>Public Safety</t>
  </si>
  <si>
    <t>ANIMAL CARE II</t>
  </si>
  <si>
    <t>C9A2XX</t>
  </si>
  <si>
    <t>C06</t>
  </si>
  <si>
    <t>Regulatory Agencies</t>
  </si>
  <si>
    <t>ANIMAL CARE III</t>
  </si>
  <si>
    <t>C9A3XX</t>
  </si>
  <si>
    <t>C09</t>
  </si>
  <si>
    <t>APPRAISER I</t>
  </si>
  <si>
    <t>H1F1XX</t>
  </si>
  <si>
    <t>APPRAISER II</t>
  </si>
  <si>
    <t>H1F2XX</t>
  </si>
  <si>
    <t>Transportation</t>
  </si>
  <si>
    <t>APPRAISER III</t>
  </si>
  <si>
    <t>H1F3XX</t>
  </si>
  <si>
    <t>Treasury</t>
  </si>
  <si>
    <t>ARCHITECT I</t>
  </si>
  <si>
    <t>I2A2XX</t>
  </si>
  <si>
    <t>Other (Please Specify)</t>
  </si>
  <si>
    <t>ARCHITECT II</t>
  </si>
  <si>
    <t>I2A3XX</t>
  </si>
  <si>
    <t>ARCHITECT III</t>
  </si>
  <si>
    <t>I2A4XX</t>
  </si>
  <si>
    <t>ARCHIVIST I</t>
  </si>
  <si>
    <t>H6H1XX</t>
  </si>
  <si>
    <t>H07</t>
  </si>
  <si>
    <t>Medicaid</t>
  </si>
  <si>
    <t>ARCHIVIST II</t>
  </si>
  <si>
    <t>H6H2XX</t>
  </si>
  <si>
    <t>ARTS PROFESSIONAL I</t>
  </si>
  <si>
    <t>H3U3XX</t>
  </si>
  <si>
    <t>ARTS PROFESSIONAL II</t>
  </si>
  <si>
    <t>H3U4XX</t>
  </si>
  <si>
    <t>H10</t>
  </si>
  <si>
    <t>ARTS PROFESSIONAL III</t>
  </si>
  <si>
    <t>H3U5XX</t>
  </si>
  <si>
    <t>ARTS PROFESSIONAL IV</t>
  </si>
  <si>
    <t>H3U6XX</t>
  </si>
  <si>
    <t>H15</t>
  </si>
  <si>
    <t>ARTS TECHNICIAN I</t>
  </si>
  <si>
    <t>H3U1IX</t>
  </si>
  <si>
    <t>H01</t>
  </si>
  <si>
    <t>ARTS TECHNICIAN II</t>
  </si>
  <si>
    <t>H3U2TX</t>
  </si>
  <si>
    <t>H03</t>
  </si>
  <si>
    <t>AUDIT INTERN</t>
  </si>
  <si>
    <t>H8D1IX</t>
  </si>
  <si>
    <t>AUDITOR I</t>
  </si>
  <si>
    <t>H8D2TX</t>
  </si>
  <si>
    <t>H11</t>
  </si>
  <si>
    <t>AUDITOR II</t>
  </si>
  <si>
    <t>H8D3XX</t>
  </si>
  <si>
    <t>AUDITOR III</t>
  </si>
  <si>
    <t>H8D4XX</t>
  </si>
  <si>
    <t>AUDITOR IV</t>
  </si>
  <si>
    <t>H8D5XX</t>
  </si>
  <si>
    <t>AUDITOR V</t>
  </si>
  <si>
    <t>H8D6XX</t>
  </si>
  <si>
    <t>BARBER/COSMETOLOGIST</t>
  </si>
  <si>
    <t>D</t>
  </si>
  <si>
    <t>D8A1XX</t>
  </si>
  <si>
    <t>D02</t>
  </si>
  <si>
    <t>BUDGET &amp; POLICY ANLST III</t>
  </si>
  <si>
    <t>H8E3XX</t>
  </si>
  <si>
    <t>BUDGET &amp; POLICY ANLST IV</t>
  </si>
  <si>
    <t>H8E4XX</t>
  </si>
  <si>
    <t>BUDGET &amp; POLICY ANLST V</t>
  </si>
  <si>
    <t>H8E5XX</t>
  </si>
  <si>
    <t>BUDGET ANALYST I</t>
  </si>
  <si>
    <t>H8E1XX</t>
  </si>
  <si>
    <t>H13</t>
  </si>
  <si>
    <t>BUDGET ANALYST II</t>
  </si>
  <si>
    <t>H8E2XX</t>
  </si>
  <si>
    <t>BUSINESS APPLICATION SUPPORT INTERN</t>
  </si>
  <si>
    <t>H9A1IX</t>
  </si>
  <si>
    <t>BUSINESS APPLICATION SUPPORT SPECIALIST I</t>
  </si>
  <si>
    <t>H9A2XX</t>
  </si>
  <si>
    <t>BUSINESS APPLICATION SUPPORT SPECIALIST II</t>
  </si>
  <si>
    <t>H9A3XX</t>
  </si>
  <si>
    <t>BUSINESS APPLICATION SUPPORT SPECIALIST III</t>
  </si>
  <si>
    <t>H9A4XX</t>
  </si>
  <si>
    <t>CHAPLAIN I</t>
  </si>
  <si>
    <t>H6I1XX</t>
  </si>
  <si>
    <t>CHAPLAIN II</t>
  </si>
  <si>
    <t>H6I2XX</t>
  </si>
  <si>
    <t>CHILD CARE AIDE</t>
  </si>
  <si>
    <t>H7C1XX</t>
  </si>
  <si>
    <t>CIVIL ENG PROJ MANAGER I</t>
  </si>
  <si>
    <t>I5C1**</t>
  </si>
  <si>
    <t>CIVIL ENG PROJ MANAGER II</t>
  </si>
  <si>
    <t>I5C2**</t>
  </si>
  <si>
    <t>CLIENT CARE AIDE I</t>
  </si>
  <si>
    <t>C6P1XX</t>
  </si>
  <si>
    <t>CLIENT CARE AIDE II</t>
  </si>
  <si>
    <t>C6P2XX</t>
  </si>
  <si>
    <t>C07</t>
  </si>
  <si>
    <t>CLINICAL BEHAV SPEC II</t>
  </si>
  <si>
    <t>C4J1XX</t>
  </si>
  <si>
    <t>C14</t>
  </si>
  <si>
    <t>CLINICAL BEHAV SPEC III</t>
  </si>
  <si>
    <t>C4J2XX</t>
  </si>
  <si>
    <t>C15</t>
  </si>
  <si>
    <t>CLINICAL TEAM LEADER</t>
  </si>
  <si>
    <t>C7A1XX</t>
  </si>
  <si>
    <t>C24</t>
  </si>
  <si>
    <t>CLINICAL THERAPIST I</t>
  </si>
  <si>
    <t>C5J1IX</t>
  </si>
  <si>
    <t>CLINICAL THERAPIST II</t>
  </si>
  <si>
    <t>C5J2TX</t>
  </si>
  <si>
    <t>CLINICAL THERAPIST III</t>
  </si>
  <si>
    <t>C5J3XX</t>
  </si>
  <si>
    <t>C11</t>
  </si>
  <si>
    <t>CLINICAL THERAPIST IV</t>
  </si>
  <si>
    <t>C5J4XX</t>
  </si>
  <si>
    <t>CLINICAL THERAPIST V</t>
  </si>
  <si>
    <t>C5J5XX</t>
  </si>
  <si>
    <t>C17</t>
  </si>
  <si>
    <t>COLLECTIONS REP I</t>
  </si>
  <si>
    <t>G4A1XX</t>
  </si>
  <si>
    <t>COLLECTIONS REP II</t>
  </si>
  <si>
    <t>G4A2XX</t>
  </si>
  <si>
    <t>G06</t>
  </si>
  <si>
    <t>COLLECTIONS REP III</t>
  </si>
  <si>
    <t>G4A3XX</t>
  </si>
  <si>
    <t>G13</t>
  </si>
  <si>
    <t>COMMUNITY &amp; ECON DEVT I</t>
  </si>
  <si>
    <t>H1N1XX</t>
  </si>
  <si>
    <t>COMMUNITY &amp; ECON DEVT II</t>
  </si>
  <si>
    <t>H1N2XX</t>
  </si>
  <si>
    <t>COMMUNITY &amp; ECON DEVT III</t>
  </si>
  <si>
    <t>H1N3XX</t>
  </si>
  <si>
    <t>COMMUNITY &amp; ECON DEVT IV</t>
  </si>
  <si>
    <t>H1N4XX</t>
  </si>
  <si>
    <t>COMMUNITY &amp; ECON DEVT V</t>
  </si>
  <si>
    <t>H1N5XX</t>
  </si>
  <si>
    <t>COMMUNITY &amp; ECON DEVT VI</t>
  </si>
  <si>
    <t>H1N6XX</t>
  </si>
  <si>
    <t>COMMUNITY PAROLE MGR</t>
  </si>
  <si>
    <t>A3C4XX</t>
  </si>
  <si>
    <t>A19</t>
  </si>
  <si>
    <t>COMMUNITY PAROLE OFF</t>
  </si>
  <si>
    <t>A3C1XX</t>
  </si>
  <si>
    <t>A13</t>
  </si>
  <si>
    <t>COMMUNITY PAROLE SUPV</t>
  </si>
  <si>
    <t>A3C3XX</t>
  </si>
  <si>
    <t>A16</t>
  </si>
  <si>
    <t>COMMUNITY PAROLE TEAM LDR</t>
  </si>
  <si>
    <t>A3C2XX</t>
  </si>
  <si>
    <t>A14</t>
  </si>
  <si>
    <t>COMMUNITY PROG SPEC I</t>
  </si>
  <si>
    <t>H1O1XX</t>
  </si>
  <si>
    <t>COMMUNITY PROG SPEC II</t>
  </si>
  <si>
    <t>H1O2XX</t>
  </si>
  <si>
    <t>COMMUNITY PROG SPEC III</t>
  </si>
  <si>
    <t>H1O3XX</t>
  </si>
  <si>
    <t>COMMUNITY PROG SPEC IV</t>
  </si>
  <si>
    <t>H1O4XX</t>
  </si>
  <si>
    <t>COMMUNITY PROG SPEC V</t>
  </si>
  <si>
    <t>H1O5XX</t>
  </si>
  <si>
    <t>COMMUNITY PROG SPEC VI</t>
  </si>
  <si>
    <t>H1O6XX</t>
  </si>
  <si>
    <t>COMMUNITY WORKER I</t>
  </si>
  <si>
    <t>C7B1XX</t>
  </si>
  <si>
    <t>COMMUNITY WORKER II</t>
  </si>
  <si>
    <t>C7B2XX</t>
  </si>
  <si>
    <t>C03</t>
  </si>
  <si>
    <t>COMP INSURANCE INTERN</t>
  </si>
  <si>
    <t>H6J1IX</t>
  </si>
  <si>
    <t>COMP INSURANCE SPEC I</t>
  </si>
  <si>
    <t>H6J2TX</t>
  </si>
  <si>
    <t>COMP INSURANCE SPEC II</t>
  </si>
  <si>
    <t>H6J3XX</t>
  </si>
  <si>
    <t>COMP INSURANCE SPEC III</t>
  </si>
  <si>
    <t>H6J4XX</t>
  </si>
  <si>
    <t>COMP INSURANCE SPEC IV</t>
  </si>
  <si>
    <t>H6J5XX</t>
  </si>
  <si>
    <t>COMP INSURANCE SPEC V</t>
  </si>
  <si>
    <t>H6J6XX</t>
  </si>
  <si>
    <t>COMP INSURANCE SPEC VI</t>
  </si>
  <si>
    <t>H6J7XX</t>
  </si>
  <si>
    <t>COMPL INVESTIGATOR I</t>
  </si>
  <si>
    <t>H6K2TX</t>
  </si>
  <si>
    <t>COMPL INVESTIGATOR II</t>
  </si>
  <si>
    <t>H6K3XX</t>
  </si>
  <si>
    <t>COMPL INVESTIGATOR III</t>
  </si>
  <si>
    <t>H6K4XX</t>
  </si>
  <si>
    <t>COMPL INVESTIGATOR INT</t>
  </si>
  <si>
    <t>H6K1IX</t>
  </si>
  <si>
    <t>COMPLIANCE SPECIALIST I</t>
  </si>
  <si>
    <t>H1G1XX</t>
  </si>
  <si>
    <t>COMPLIANCE SPECIALIST II</t>
  </si>
  <si>
    <t>H1G2XX</t>
  </si>
  <si>
    <t>COMPLIANCE SPECIALIST III</t>
  </si>
  <si>
    <t>H1G3XX</t>
  </si>
  <si>
    <t>COMPLIANCE SPECIALIST IV</t>
  </si>
  <si>
    <t>H1G4XX</t>
  </si>
  <si>
    <t>COMPLIANCE SPECIALIST V</t>
  </si>
  <si>
    <t>H1G5XX</t>
  </si>
  <si>
    <t>COMPLIANCE SPECIALIST VI</t>
  </si>
  <si>
    <t>H1G6XX</t>
  </si>
  <si>
    <t>COMPUTER OPER SUPV I</t>
  </si>
  <si>
    <t>G2A4XX</t>
  </si>
  <si>
    <t>COMPUTER OPER SUPV II</t>
  </si>
  <si>
    <t>G2A5XX</t>
  </si>
  <si>
    <t>G17</t>
  </si>
  <si>
    <t>COMPUTER OPERATIONS MGR</t>
  </si>
  <si>
    <t>H2B1XX</t>
  </si>
  <si>
    <t>COMPUTER OPERATOR I</t>
  </si>
  <si>
    <t>G2A2TX</t>
  </si>
  <si>
    <t>COMPUTER OPERATOR II</t>
  </si>
  <si>
    <t>G2A3XX</t>
  </si>
  <si>
    <t>G07</t>
  </si>
  <si>
    <t>COMPUTER OPERATOR INTERN</t>
  </si>
  <si>
    <t>G2A1IX</t>
  </si>
  <si>
    <t>G02</t>
  </si>
  <si>
    <t>COMPUTER PROD COORD I</t>
  </si>
  <si>
    <t>G2B2TX</t>
  </si>
  <si>
    <t>COMPUTER PROD COORD INT</t>
  </si>
  <si>
    <t>G2B1IX</t>
  </si>
  <si>
    <t>CONTRACT ADMINISTRATOR I</t>
  </si>
  <si>
    <t>H1H1XX</t>
  </si>
  <si>
    <t>CONTRACT ADMINISTRATOR II</t>
  </si>
  <si>
    <t>H1H2XX</t>
  </si>
  <si>
    <t>CONTRACT ADMINISTRATOR III</t>
  </si>
  <si>
    <t>H1H3XX</t>
  </si>
  <si>
    <t>CONTRACT ADMINISTRATOR IV</t>
  </si>
  <si>
    <t>H1H4XX</t>
  </si>
  <si>
    <t>CONTRACT ADMINISTRATOR V</t>
  </si>
  <si>
    <t>H1H5XX</t>
  </si>
  <si>
    <t>CONTRACT ADMINISTRATOR VI</t>
  </si>
  <si>
    <t>H1H6XX</t>
  </si>
  <si>
    <t>CONTROLLER I</t>
  </si>
  <si>
    <t>H8C1XX</t>
  </si>
  <si>
    <t>CONTROLLER II</t>
  </si>
  <si>
    <t>H8C2XX</t>
  </si>
  <si>
    <t>CONTROLLER III</t>
  </si>
  <si>
    <t>H8C3XX</t>
  </si>
  <si>
    <t>H25</t>
  </si>
  <si>
    <t>CORR SUP LIC TRDE SUP I</t>
  </si>
  <si>
    <t>A1K1XX</t>
  </si>
  <si>
    <t>A12</t>
  </si>
  <si>
    <t>CORR SUP LIC TRDE SUP II</t>
  </si>
  <si>
    <t>A1K2XX</t>
  </si>
  <si>
    <t>CORR SUP LIC TRDE SUP III</t>
  </si>
  <si>
    <t>A1K3XX</t>
  </si>
  <si>
    <t>CORR SUPP TRADES SUPV I</t>
  </si>
  <si>
    <t>A1L1XX</t>
  </si>
  <si>
    <t>A11</t>
  </si>
  <si>
    <t>CORR SUPP TRADES SUPV II</t>
  </si>
  <si>
    <t>A1L2XX</t>
  </si>
  <si>
    <t>CORR SUPP TRADES SUPV III</t>
  </si>
  <si>
    <t>A1L3XX</t>
  </si>
  <si>
    <t>A15</t>
  </si>
  <si>
    <t>CORR SUPP TRADES SUPV IV</t>
  </si>
  <si>
    <t>A1L4XX</t>
  </si>
  <si>
    <t>A17</t>
  </si>
  <si>
    <t>CORR/YTH SEC OFF IV</t>
  </si>
  <si>
    <t>A1D6XX</t>
  </si>
  <si>
    <t>CORR/YTH SEC OFF V</t>
  </si>
  <si>
    <t>A1D7XX</t>
  </si>
  <si>
    <t>CORR/YTH/CLIN SEC INTERN</t>
  </si>
  <si>
    <t>A1D1IX</t>
  </si>
  <si>
    <t>A02</t>
  </si>
  <si>
    <t>CORR/YTH/CLIN SEC OFF I</t>
  </si>
  <si>
    <t>A1D2TX</t>
  </si>
  <si>
    <t>A10</t>
  </si>
  <si>
    <t>CORR/YTH/CLIN SEC OFF II</t>
  </si>
  <si>
    <t>A1D3XX</t>
  </si>
  <si>
    <t>CORR/YTH/CLN SEC SPEC III</t>
  </si>
  <si>
    <t>A1D4XX</t>
  </si>
  <si>
    <t>CORR/YTH/CLN SEC SUPV III</t>
  </si>
  <si>
    <t>A1D5XX</t>
  </si>
  <si>
    <t>CORRECTIONS CASE MGR I</t>
  </si>
  <si>
    <t>A1A1XX</t>
  </si>
  <si>
    <t>CORRECTIONS CASE MGR II</t>
  </si>
  <si>
    <t>A1A2XX</t>
  </si>
  <si>
    <t>CORRECTIONS CASE MGR III</t>
  </si>
  <si>
    <t>A1A3XX</t>
  </si>
  <si>
    <t>CORRECTL INDUS SUPV I</t>
  </si>
  <si>
    <t>D9A1XX</t>
  </si>
  <si>
    <t>D09</t>
  </si>
  <si>
    <t>CORRECTL INDUS SUPV II</t>
  </si>
  <si>
    <t>D9A2XX</t>
  </si>
  <si>
    <t>D12</t>
  </si>
  <si>
    <t>CORRECTL INDUS SUPV III</t>
  </si>
  <si>
    <t>D9A3XX</t>
  </si>
  <si>
    <t>D18</t>
  </si>
  <si>
    <t>CORRL ACCOUNT SALES REP</t>
  </si>
  <si>
    <t>H6L1XX</t>
  </si>
  <si>
    <t>CRIMINAL INVESTIGATOR I</t>
  </si>
  <si>
    <t>A2A2TX</t>
  </si>
  <si>
    <t>CRIMINAL INVESTIGATOR II</t>
  </si>
  <si>
    <t>A2A3XX</t>
  </si>
  <si>
    <t>A18</t>
  </si>
  <si>
    <t>CRIMINAL INVESTIGATOR III</t>
  </si>
  <si>
    <t>A2A4XX</t>
  </si>
  <si>
    <t>A21</t>
  </si>
  <si>
    <t>CRIMINAL INVESTIGATOR IV</t>
  </si>
  <si>
    <t>A2A5XX</t>
  </si>
  <si>
    <t>A23</t>
  </si>
  <si>
    <t>CUSTODIAN I</t>
  </si>
  <si>
    <t>D8B1TX</t>
  </si>
  <si>
    <t>D04</t>
  </si>
  <si>
    <t>CUSTODIAN II</t>
  </si>
  <si>
    <t>D8B2XX</t>
  </si>
  <si>
    <t>D05</t>
  </si>
  <si>
    <t>CUSTODIAN III</t>
  </si>
  <si>
    <t>D8B3XX</t>
  </si>
  <si>
    <t>CUSTODIAN IV</t>
  </si>
  <si>
    <t>D8B4XX</t>
  </si>
  <si>
    <t>DATA ENTRY INTERN</t>
  </si>
  <si>
    <t>G2D1IX</t>
  </si>
  <si>
    <t>DATA ENTRY OPERATOR I</t>
  </si>
  <si>
    <t>G2D2TX</t>
  </si>
  <si>
    <t>G05</t>
  </si>
  <si>
    <t>DATA ENTRY OPERATOR II</t>
  </si>
  <si>
    <t>G2D3XX</t>
  </si>
  <si>
    <t>DATA MANAGEMENT I</t>
  </si>
  <si>
    <t>H1D1XX</t>
  </si>
  <si>
    <t>DATA MANAGEMENT II</t>
  </si>
  <si>
    <t>H1D2XX</t>
  </si>
  <si>
    <t>DATA MANAGEMENT III</t>
  </si>
  <si>
    <t>H1D3XX</t>
  </si>
  <si>
    <t>DATA MANAGEMENT IV</t>
  </si>
  <si>
    <t>H1D4XX</t>
  </si>
  <si>
    <t>DATA MANAGEMENT V</t>
  </si>
  <si>
    <t>H1D5XX</t>
  </si>
  <si>
    <t>DATA MANAGEMENT VI</t>
  </si>
  <si>
    <t>H1D6XX</t>
  </si>
  <si>
    <t>DATA SPECIALIST</t>
  </si>
  <si>
    <t>G2D4XX</t>
  </si>
  <si>
    <t>DATA SUPERVISOR</t>
  </si>
  <si>
    <t>G2D5XX</t>
  </si>
  <si>
    <t>G08</t>
  </si>
  <si>
    <t>DENTAL CARE I</t>
  </si>
  <si>
    <t>C6Q1XX</t>
  </si>
  <si>
    <t>C04</t>
  </si>
  <si>
    <t>DENTAL CARE II</t>
  </si>
  <si>
    <t>C6Q2XX</t>
  </si>
  <si>
    <t>DENTAL CARE III</t>
  </si>
  <si>
    <t>C6Q3XX</t>
  </si>
  <si>
    <t>C08</t>
  </si>
  <si>
    <t>DENTAL CARE IV</t>
  </si>
  <si>
    <t>C6Q4XX</t>
  </si>
  <si>
    <t>DENTAL CARE V</t>
  </si>
  <si>
    <t>C6Q5XX</t>
  </si>
  <si>
    <t>C16</t>
  </si>
  <si>
    <t>DENTIST I</t>
  </si>
  <si>
    <t>C1H1XX</t>
  </si>
  <si>
    <t>C30</t>
  </si>
  <si>
    <t>DENTIST II</t>
  </si>
  <si>
    <t>C1H2XX</t>
  </si>
  <si>
    <t>C31</t>
  </si>
  <si>
    <t>DENTIST III</t>
  </si>
  <si>
    <t>C1H3XX</t>
  </si>
  <si>
    <t>C33</t>
  </si>
  <si>
    <t>DESIGNER/PLANNER</t>
  </si>
  <si>
    <t>I2A1XX</t>
  </si>
  <si>
    <t>DIAG PROCED TECHNOL I</t>
  </si>
  <si>
    <t>C8A1XX</t>
  </si>
  <si>
    <t>DIAG PROCED TECHNOL II</t>
  </si>
  <si>
    <t>C8A2XX</t>
  </si>
  <si>
    <t>C12</t>
  </si>
  <si>
    <t>DIAG PROCED TECHNOL III</t>
  </si>
  <si>
    <t>C8A3XX</t>
  </si>
  <si>
    <t>DIAG PROCED TECHNOL IV</t>
  </si>
  <si>
    <t>C8A4XX</t>
  </si>
  <si>
    <t>C19</t>
  </si>
  <si>
    <t>DIETITIAN I</t>
  </si>
  <si>
    <t>C8B1IX</t>
  </si>
  <si>
    <t>DIETITIAN II</t>
  </si>
  <si>
    <t>C8B2TX</t>
  </si>
  <si>
    <t>DIETITIAN III</t>
  </si>
  <si>
    <t>C8B3XX</t>
  </si>
  <si>
    <t>DINING SERVICES I</t>
  </si>
  <si>
    <t>D8C1XX</t>
  </si>
  <si>
    <t>DINING SERVICES II</t>
  </si>
  <si>
    <t>D8C2XX</t>
  </si>
  <si>
    <t>DINING SERVICES III</t>
  </si>
  <si>
    <t>D8C3XX</t>
  </si>
  <si>
    <t>D06</t>
  </si>
  <si>
    <t>DINING SERVICES IV</t>
  </si>
  <si>
    <t>D8C4XX</t>
  </si>
  <si>
    <t>D07</t>
  </si>
  <si>
    <t>DINING SERVICES V</t>
  </si>
  <si>
    <t>D8C5XX</t>
  </si>
  <si>
    <t>D10</t>
  </si>
  <si>
    <t>DRIVER'S LIC EXAM I</t>
  </si>
  <si>
    <t>G4B1XX</t>
  </si>
  <si>
    <t>DRIVER'S LIC EXAM II</t>
  </si>
  <si>
    <t>G4B2XX</t>
  </si>
  <si>
    <t>DRIVER'S LIC EXAM III</t>
  </si>
  <si>
    <t>G4B3XX</t>
  </si>
  <si>
    <t>DRIVER'S LIC EXAM IV</t>
  </si>
  <si>
    <t>G4B4XX</t>
  </si>
  <si>
    <t>G12</t>
  </si>
  <si>
    <t>DRIVER'S LIC EXAM V</t>
  </si>
  <si>
    <t>G4B5XX</t>
  </si>
  <si>
    <t>G15</t>
  </si>
  <si>
    <t>EARLY CHILDHOOD EDUC I</t>
  </si>
  <si>
    <t>H7C2XX</t>
  </si>
  <si>
    <t>EARLY CHILDHOOD EDUC II</t>
  </si>
  <si>
    <t>H7C3XX</t>
  </si>
  <si>
    <t>H02</t>
  </si>
  <si>
    <t>ECONOMIST I</t>
  </si>
  <si>
    <t>H1P1XX</t>
  </si>
  <si>
    <t>ECONOMIST II</t>
  </si>
  <si>
    <t>H1P2XX</t>
  </si>
  <si>
    <t>ECONOMIST III</t>
  </si>
  <si>
    <t>H1P3XX</t>
  </si>
  <si>
    <t>ECONOMIST IV</t>
  </si>
  <si>
    <t>H1P4XX</t>
  </si>
  <si>
    <t>ECONOMIST V</t>
  </si>
  <si>
    <t>H1P5XX</t>
  </si>
  <si>
    <t>ELECTIONS SPECIALIST I</t>
  </si>
  <si>
    <t>H1U1XX</t>
  </si>
  <si>
    <t>ELECTIONS SPECIALIST II</t>
  </si>
  <si>
    <t>H1U2XX</t>
  </si>
  <si>
    <t>ELECTIONS SPECIALIST III</t>
  </si>
  <si>
    <t>H1U3XX</t>
  </si>
  <si>
    <t>ELECTIONS SPECIALIST IV</t>
  </si>
  <si>
    <t>H1U4XX</t>
  </si>
  <si>
    <t>ELECTIONS SPECIALIST V</t>
  </si>
  <si>
    <t>H1U5XX</t>
  </si>
  <si>
    <t>ELECTIONS SPECIALIST VI</t>
  </si>
  <si>
    <t>H1U6XX</t>
  </si>
  <si>
    <t>ELECTRICAL TRADES I</t>
  </si>
  <si>
    <t>D6A1XX</t>
  </si>
  <si>
    <t>ELECTRICAL TRADES II</t>
  </si>
  <si>
    <t>D6A2XX</t>
  </si>
  <si>
    <t>D13</t>
  </si>
  <si>
    <t>ELECTRICAL TRADES III</t>
  </si>
  <si>
    <t>D6A3XX</t>
  </si>
  <si>
    <t>D16</t>
  </si>
  <si>
    <t>ELECTRONICS ENGINEER I</t>
  </si>
  <si>
    <t>I2B1XX</t>
  </si>
  <si>
    <t>ELECTRONICS ENGINEER II</t>
  </si>
  <si>
    <t>I2B2XX</t>
  </si>
  <si>
    <t>ELECTRONICS ENGINEER III</t>
  </si>
  <si>
    <t>I2B3XX</t>
  </si>
  <si>
    <t>I19</t>
  </si>
  <si>
    <t>ELECTRONICS ENGINEER IV</t>
  </si>
  <si>
    <t>I2B4XX</t>
  </si>
  <si>
    <t>I21</t>
  </si>
  <si>
    <t>ELECTRONICS SPEC I</t>
  </si>
  <si>
    <t>I5E2TX</t>
  </si>
  <si>
    <t>I04</t>
  </si>
  <si>
    <t>ELECTRONICS SPEC II</t>
  </si>
  <si>
    <t>I5E3XX</t>
  </si>
  <si>
    <t>I08</t>
  </si>
  <si>
    <t>ELECTRONICS SPEC III</t>
  </si>
  <si>
    <t>I5E4XX</t>
  </si>
  <si>
    <t>I11</t>
  </si>
  <si>
    <t>ELECTRONICS SPEC INTERN</t>
  </si>
  <si>
    <t>I5E1IX</t>
  </si>
  <si>
    <t>I01</t>
  </si>
  <si>
    <t>ELECTRONICS SPEC IV</t>
  </si>
  <si>
    <t>I5E5XX</t>
  </si>
  <si>
    <t>EMER PREP &amp; COMM SPEC I</t>
  </si>
  <si>
    <t>H6F1XX</t>
  </si>
  <si>
    <t>EMER PREP &amp; COMM SPEC II</t>
  </si>
  <si>
    <t>H6F2XX</t>
  </si>
  <si>
    <t>EMER PREP &amp; COMM SPEC III</t>
  </si>
  <si>
    <t>H6F3XX</t>
  </si>
  <si>
    <t>EMER PREP &amp; COMM SPEC IV</t>
  </si>
  <si>
    <t>H6F4XX</t>
  </si>
  <si>
    <t>EMER PREP &amp; COMM SPEC V</t>
  </si>
  <si>
    <t>H6F5XX</t>
  </si>
  <si>
    <t>EMER PREP &amp; COMM SPEC VI</t>
  </si>
  <si>
    <t>H6F6XX</t>
  </si>
  <si>
    <t>ENGINEER-IN-TRAINING I</t>
  </si>
  <si>
    <t>I2C1I*</t>
  </si>
  <si>
    <t>ENGINEER-IN-TRAINING II</t>
  </si>
  <si>
    <t>I2C2T*</t>
  </si>
  <si>
    <t>ENGINEER-IN-TRAINING III</t>
  </si>
  <si>
    <t>I2C3**</t>
  </si>
  <si>
    <t>ENGR/PHYS SCI ASST I</t>
  </si>
  <si>
    <t>D9B1IX</t>
  </si>
  <si>
    <t>ENGR/PHYS SCI ASST II</t>
  </si>
  <si>
    <t>D9B2TX</t>
  </si>
  <si>
    <t>ENGR/PHYS SCI ASST III</t>
  </si>
  <si>
    <t>D9B3XX</t>
  </si>
  <si>
    <t>D08</t>
  </si>
  <si>
    <t>ENGR/PHYS SCI TECH I</t>
  </si>
  <si>
    <t>I5D1**</t>
  </si>
  <si>
    <t>ENGR/PHYS SCI TECH II</t>
  </si>
  <si>
    <t>I5D2**</t>
  </si>
  <si>
    <t>I09</t>
  </si>
  <si>
    <t>ENGR/PHYS SCI TECH III</t>
  </si>
  <si>
    <t>I5D3**</t>
  </si>
  <si>
    <t>ENVIRON PROTECT INTERN</t>
  </si>
  <si>
    <t>I3A1I*</t>
  </si>
  <si>
    <t>I07</t>
  </si>
  <si>
    <t>ENVIRON PROTECT SPEC I</t>
  </si>
  <si>
    <t>I3A2T*</t>
  </si>
  <si>
    <t>ENVIRON PROTECT SPEC II</t>
  </si>
  <si>
    <t>I3A3**</t>
  </si>
  <si>
    <t>I12</t>
  </si>
  <si>
    <t>ENVIRON PROTECT SPEC III</t>
  </si>
  <si>
    <t>I3A4**</t>
  </si>
  <si>
    <t>I15</t>
  </si>
  <si>
    <t>ENVIRON PROTECT SPEC IV</t>
  </si>
  <si>
    <t>I3A5**</t>
  </si>
  <si>
    <t>ENVIRON PROTECT SPEC V</t>
  </si>
  <si>
    <t>I3A6**</t>
  </si>
  <si>
    <t>EQUIPMENT MECHANIC I</t>
  </si>
  <si>
    <t>D7A1XX</t>
  </si>
  <si>
    <t>EQUIPMENT MECHANIC II</t>
  </si>
  <si>
    <t>D7A2XX</t>
  </si>
  <si>
    <t>EQUIPMENT MECHANIC III</t>
  </si>
  <si>
    <t>D7A3XX</t>
  </si>
  <si>
    <t>EQUIPMENT MECHANIC IV</t>
  </si>
  <si>
    <t>D7A4XX</t>
  </si>
  <si>
    <t>EQUIPMENT OPERATOR I</t>
  </si>
  <si>
    <t>D7B1XX</t>
  </si>
  <si>
    <t>D03</t>
  </si>
  <si>
    <t>EQUIPMENT OPERATOR II</t>
  </si>
  <si>
    <t>D7B2XX</t>
  </si>
  <si>
    <t>EQUIPMENT OPERATOR III</t>
  </si>
  <si>
    <t>D7B3XX</t>
  </si>
  <si>
    <t>D11</t>
  </si>
  <si>
    <t>EQUIPMENT OPERATOR IV</t>
  </si>
  <si>
    <t>D7B4XX</t>
  </si>
  <si>
    <t>FIN/CREDIT EXAMINER I</t>
  </si>
  <si>
    <t>H8F2XX</t>
  </si>
  <si>
    <t>FIN/CREDIT EXAMINER II</t>
  </si>
  <si>
    <t>H8F3XX</t>
  </si>
  <si>
    <t>FIN/CREDIT EXAMINER III</t>
  </si>
  <si>
    <t>H8F4XX</t>
  </si>
  <si>
    <t>FIN/CREDIT EXAMINER INT</t>
  </si>
  <si>
    <t>H8F1IX</t>
  </si>
  <si>
    <t>FIN/CREDIT EXAMINER IV</t>
  </si>
  <si>
    <t>H8F5XX</t>
  </si>
  <si>
    <t>FIN/CREDIT EXAMINER V</t>
  </si>
  <si>
    <t>H8F6XX</t>
  </si>
  <si>
    <t>FINGERPRINT EXAMINER I</t>
  </si>
  <si>
    <t>H4P2TX</t>
  </si>
  <si>
    <t>FINGERPRINT EXAMINER II</t>
  </si>
  <si>
    <t>H4P3XX</t>
  </si>
  <si>
    <t>FINGERPRINT EXAMINER III</t>
  </si>
  <si>
    <t>H4P4XX</t>
  </si>
  <si>
    <t>FINGERPRINT EXAMINER INT</t>
  </si>
  <si>
    <t>H4P1IX</t>
  </si>
  <si>
    <t>FIREFIGHTER I</t>
  </si>
  <si>
    <t>A5A1XX</t>
  </si>
  <si>
    <t>A09</t>
  </si>
  <si>
    <t>FIREFIGHTER II</t>
  </si>
  <si>
    <t>A5A2XX</t>
  </si>
  <si>
    <t>FIREFIGHTER III</t>
  </si>
  <si>
    <t>A5A3XX</t>
  </si>
  <si>
    <t>FIREFIGHTER IV</t>
  </si>
  <si>
    <t>A5A4XX</t>
  </si>
  <si>
    <t>FIREFIGHTER V</t>
  </si>
  <si>
    <t>A5A5XX</t>
  </si>
  <si>
    <t>FIREFIGHTER VI</t>
  </si>
  <si>
    <t>A5A6XX</t>
  </si>
  <si>
    <t>A22</t>
  </si>
  <si>
    <t>FIREFIGHTER VII</t>
  </si>
  <si>
    <t>A5A7XX</t>
  </si>
  <si>
    <t>A25</t>
  </si>
  <si>
    <t>FOOD SERV MGR I</t>
  </si>
  <si>
    <t>H6M1XX</t>
  </si>
  <si>
    <t>FOOD SERV MGR II</t>
  </si>
  <si>
    <t>H6M2XX</t>
  </si>
  <si>
    <t>FOOD SERV MGR III</t>
  </si>
  <si>
    <t>H6M3XX</t>
  </si>
  <si>
    <t>FOOD SERV MGR IV</t>
  </si>
  <si>
    <t>H6M4XX</t>
  </si>
  <si>
    <t>GENERAL LABOR I</t>
  </si>
  <si>
    <t>D8D1XX</t>
  </si>
  <si>
    <t>GENERAL LABOR II</t>
  </si>
  <si>
    <t>D8D2XX</t>
  </si>
  <si>
    <t>GENERAL LABOR III</t>
  </si>
  <si>
    <t>D8D3XX</t>
  </si>
  <si>
    <t>GRANTS SPECIALIST I</t>
  </si>
  <si>
    <t>H1I1XX</t>
  </si>
  <si>
    <t>GRANTS SPECIALIST II</t>
  </si>
  <si>
    <t>H1I2XX</t>
  </si>
  <si>
    <t>GRANTS SPECIALIST III</t>
  </si>
  <si>
    <t>H1I3XX</t>
  </si>
  <si>
    <t>GRANTS SPECIALIST IV</t>
  </si>
  <si>
    <t>H1I4XX</t>
  </si>
  <si>
    <t>GRANTS SPECIALIST V</t>
  </si>
  <si>
    <t>H1I5XX</t>
  </si>
  <si>
    <t>GRANTS SPECIALIST VI</t>
  </si>
  <si>
    <t>H1I6XX</t>
  </si>
  <si>
    <t>GROUNDS &amp; NURSERY I</t>
  </si>
  <si>
    <t>D8E1XX</t>
  </si>
  <si>
    <t>GROUNDS &amp; NURSERY II</t>
  </si>
  <si>
    <t>D8E2XX</t>
  </si>
  <si>
    <t>GROUNDS &amp; NURSERY III</t>
  </si>
  <si>
    <t>D8E3XX</t>
  </si>
  <si>
    <t>HCS TRAINEE I</t>
  </si>
  <si>
    <t>C7D1IX</t>
  </si>
  <si>
    <t>HCS TRAINEE II</t>
  </si>
  <si>
    <t>C7D2IX</t>
  </si>
  <si>
    <t>HCS TRAINEE III</t>
  </si>
  <si>
    <t>C7D3IX</t>
  </si>
  <si>
    <t>C05</t>
  </si>
  <si>
    <t>HEALTH CARE TECH I</t>
  </si>
  <si>
    <t>C6R1XX</t>
  </si>
  <si>
    <t>HEALTH CARE TECH II</t>
  </si>
  <si>
    <t>C6R2XX</t>
  </si>
  <si>
    <t>HEALTH CARE TECH III</t>
  </si>
  <si>
    <t>C6R3XX</t>
  </si>
  <si>
    <t>HEALTH CARE TECH IV</t>
  </si>
  <si>
    <t>C6R4XX</t>
  </si>
  <si>
    <t>HEALTH PROFESSIONAL I</t>
  </si>
  <si>
    <t>C7C1IX</t>
  </si>
  <si>
    <t>HEALTH PROFESSIONAL II</t>
  </si>
  <si>
    <t>C7C2TX</t>
  </si>
  <si>
    <t>HEALTH PROFESSIONAL III</t>
  </si>
  <si>
    <t>C7C3XX</t>
  </si>
  <si>
    <t>HEALTH PROFESSIONAL IV</t>
  </si>
  <si>
    <t>C7C4XX</t>
  </si>
  <si>
    <t>HEALTH PROFESSIONAL V</t>
  </si>
  <si>
    <t>C7C5XX</t>
  </si>
  <si>
    <t>C18</t>
  </si>
  <si>
    <t>HEALTH PROFESSIONAL VI</t>
  </si>
  <si>
    <t>C7C6XX</t>
  </si>
  <si>
    <t>C22</t>
  </si>
  <si>
    <t>HEALTH PROFESSIONAL VII</t>
  </si>
  <si>
    <t>C7C7XX</t>
  </si>
  <si>
    <t>HEARINGS OFFICER I</t>
  </si>
  <si>
    <t>H5F1IX</t>
  </si>
  <si>
    <t>HEARINGS OFFICER II</t>
  </si>
  <si>
    <t>H5F2TX</t>
  </si>
  <si>
    <t>HEARINGS OFFICER III</t>
  </si>
  <si>
    <t>H5F3XX</t>
  </si>
  <si>
    <t>HEARINGS REPORTER</t>
  </si>
  <si>
    <t>G3B2XX</t>
  </si>
  <si>
    <t>HUMAN RESOURCES SPEC I</t>
  </si>
  <si>
    <t>H4G1XX</t>
  </si>
  <si>
    <t>HUMAN RESOURCES SPEC II</t>
  </si>
  <si>
    <t>H4G2XX</t>
  </si>
  <si>
    <t>HUMAN RESOURCES SPEC III</t>
  </si>
  <si>
    <t>H4G3XX</t>
  </si>
  <si>
    <t>HUMAN RESOURCES SPEC IV</t>
  </si>
  <si>
    <t>H4G4XX</t>
  </si>
  <si>
    <t>HUMAN RESOURCES SPEC V</t>
  </si>
  <si>
    <t>H4G5XX</t>
  </si>
  <si>
    <t>HUMAN RESOURCES SPEC VI</t>
  </si>
  <si>
    <t>H4G6XX</t>
  </si>
  <si>
    <t>HUMAN RESOURCES SPEC VII</t>
  </si>
  <si>
    <t>H4G7XX</t>
  </si>
  <si>
    <t>INSPECTOR I</t>
  </si>
  <si>
    <t>D9C1XX</t>
  </si>
  <si>
    <t>INSPECTOR II</t>
  </si>
  <si>
    <t>D9C2XX</t>
  </si>
  <si>
    <t>INSPECTOR III</t>
  </si>
  <si>
    <t>D9C3XX</t>
  </si>
  <si>
    <t>D15</t>
  </si>
  <si>
    <t>INVESTMENT OFFICER I</t>
  </si>
  <si>
    <t>H8H1XX</t>
  </si>
  <si>
    <t>INVESTMENT OFFICER II</t>
  </si>
  <si>
    <t>H8H2XX</t>
  </si>
  <si>
    <t>INVESTMENT OFFICER III</t>
  </si>
  <si>
    <t>H8H3XX</t>
  </si>
  <si>
    <t>T</t>
  </si>
  <si>
    <t>T04</t>
  </si>
  <si>
    <t>T01</t>
  </si>
  <si>
    <t>LABOR/EMPLOYMENT SPEC I</t>
  </si>
  <si>
    <t>H6N2TX</t>
  </si>
  <si>
    <t>LABOR/EMPLOYMENT SPEC II</t>
  </si>
  <si>
    <t>H6N3XX</t>
  </si>
  <si>
    <t>LABOR/EMPLOYMENT SPEC III</t>
  </si>
  <si>
    <t>H6N4XX</t>
  </si>
  <si>
    <t>LABOR/EMPLOYMENT SPEC INT</t>
  </si>
  <si>
    <t>H6N1IX</t>
  </si>
  <si>
    <t>LABOR/EMPLOYMENT SPEC IV</t>
  </si>
  <si>
    <t>H6N5XX</t>
  </si>
  <si>
    <t>LABOR/EMPLOYMENT SPEC V</t>
  </si>
  <si>
    <t>H6N6XX</t>
  </si>
  <si>
    <t>LABORATORY COORD I</t>
  </si>
  <si>
    <t>I9A1XX</t>
  </si>
  <si>
    <t>LABORATORY COORD II</t>
  </si>
  <si>
    <t>I9A2XX</t>
  </si>
  <si>
    <t>LABORATORY COORD III</t>
  </si>
  <si>
    <t>I9A3XX</t>
  </si>
  <si>
    <t>LABORATORY SUPPORT I</t>
  </si>
  <si>
    <t>C8C1XX</t>
  </si>
  <si>
    <t>LABORATORY SUPPORT II</t>
  </si>
  <si>
    <t>C8C2XX</t>
  </si>
  <si>
    <t>LABORATORY SUPPORT III</t>
  </si>
  <si>
    <t>C8C3XX</t>
  </si>
  <si>
    <t>LABORATORY TECHNOLOGY I</t>
  </si>
  <si>
    <t>C8D1XX</t>
  </si>
  <si>
    <t>LABORATORY TECHNOLOGY II</t>
  </si>
  <si>
    <t>C8D2XX</t>
  </si>
  <si>
    <t>C10</t>
  </si>
  <si>
    <t>LABORATORY TECHNOLOGY III</t>
  </si>
  <si>
    <t>C8D3XX</t>
  </si>
  <si>
    <t>LABORATORY TECHNOLOGY IV</t>
  </si>
  <si>
    <t>C8D4XX</t>
  </si>
  <si>
    <t>LAND SURVEY INTERN I</t>
  </si>
  <si>
    <t>I9B1IX</t>
  </si>
  <si>
    <t>LAND SURVEY INTERN II</t>
  </si>
  <si>
    <t>I9B2TX</t>
  </si>
  <si>
    <t>I05</t>
  </si>
  <si>
    <t>LANDSCAPE ARCHITECT I</t>
  </si>
  <si>
    <t>I2D3XX</t>
  </si>
  <si>
    <t>LANDSCAPE ARCHITECT II</t>
  </si>
  <si>
    <t>I2D4XX</t>
  </si>
  <si>
    <t>LANDSCAPE INTERN</t>
  </si>
  <si>
    <t>I2D1IX</t>
  </si>
  <si>
    <t>LANDSCAPE SPECIALIST</t>
  </si>
  <si>
    <t>I2D2TX</t>
  </si>
  <si>
    <t>LEGAL ASSISTANT I</t>
  </si>
  <si>
    <t>H5E1XX</t>
  </si>
  <si>
    <t>LEGAL ASSISTANT II</t>
  </si>
  <si>
    <t>H5E2XX</t>
  </si>
  <si>
    <t>LIAISON I</t>
  </si>
  <si>
    <t>H1Q1XX</t>
  </si>
  <si>
    <t>LIAISON II</t>
  </si>
  <si>
    <t>H1Q2XX</t>
  </si>
  <si>
    <t>LIAISON III</t>
  </si>
  <si>
    <t>H1Q3XX</t>
  </si>
  <si>
    <t>LIAISON IV</t>
  </si>
  <si>
    <t>H1Q4XX</t>
  </si>
  <si>
    <t>LIAISON V</t>
  </si>
  <si>
    <t>H1Q5XX</t>
  </si>
  <si>
    <t>LIAISON VI</t>
  </si>
  <si>
    <t>H1Q6XX</t>
  </si>
  <si>
    <t>LIBRARIAN I</t>
  </si>
  <si>
    <t>H3G1XX</t>
  </si>
  <si>
    <t>LIBRARIAN II</t>
  </si>
  <si>
    <t>H3G2XX</t>
  </si>
  <si>
    <t>LIBRARIAN III</t>
  </si>
  <si>
    <t>H3G3XX</t>
  </si>
  <si>
    <t>LIBRARY TECHNICIAN I</t>
  </si>
  <si>
    <t>G3C1XX</t>
  </si>
  <si>
    <t>LIBRARY TECHNICIAN II</t>
  </si>
  <si>
    <t>G3C2XX</t>
  </si>
  <si>
    <t>LIBRARY TECHNICIAN III</t>
  </si>
  <si>
    <t>G3C3XX</t>
  </si>
  <si>
    <t>LIF/SOC SCI RSRCH/SCI I</t>
  </si>
  <si>
    <t>H6E1XX</t>
  </si>
  <si>
    <t>LIF/SOC SCI RSRCH/SCI II</t>
  </si>
  <si>
    <t>H6E2XX</t>
  </si>
  <si>
    <t>LIF/SOC SCI RSRCH/SCI III</t>
  </si>
  <si>
    <t>H6E3XX</t>
  </si>
  <si>
    <t>LIF/SOC SCI RSRCH/SCI IV</t>
  </si>
  <si>
    <t>H6E4XX</t>
  </si>
  <si>
    <t>LIF/SOC SCI RSRCH/SCI V</t>
  </si>
  <si>
    <t>H6E5XX</t>
  </si>
  <si>
    <t>LIF/SOC SCI RSRCH/SCI VI</t>
  </si>
  <si>
    <t>H6E6XX</t>
  </si>
  <si>
    <t>LPN I</t>
  </si>
  <si>
    <t>C6T1XX</t>
  </si>
  <si>
    <t>LPN II</t>
  </si>
  <si>
    <t>C6T2XX</t>
  </si>
  <si>
    <t>LPN III</t>
  </si>
  <si>
    <t>C6T3XX</t>
  </si>
  <si>
    <t>LTC OPERATIONS I</t>
  </si>
  <si>
    <t>D9D1XX</t>
  </si>
  <si>
    <t>LTC OPERATIONS II</t>
  </si>
  <si>
    <t>D9D2XX</t>
  </si>
  <si>
    <t>D21</t>
  </si>
  <si>
    <t>LTC TRAINEE I</t>
  </si>
  <si>
    <t>D8F1IX</t>
  </si>
  <si>
    <t>D01</t>
  </si>
  <si>
    <t>LTC TRAINEE II</t>
  </si>
  <si>
    <t>D8F2IX</t>
  </si>
  <si>
    <t>LTC TRAINEE III</t>
  </si>
  <si>
    <t>D8F3IX</t>
  </si>
  <si>
    <t>LTC TRAINEE IV</t>
  </si>
  <si>
    <t>D8F4IX</t>
  </si>
  <si>
    <t>LTC TRAINEE V</t>
  </si>
  <si>
    <t>D8F5IX</t>
  </si>
  <si>
    <t>LTC TRAINEE VII</t>
  </si>
  <si>
    <t>D8F7IX</t>
  </si>
  <si>
    <t>MACHINING TRADES I</t>
  </si>
  <si>
    <t>D6B1XX</t>
  </si>
  <si>
    <t>MACHINING TRADES II</t>
  </si>
  <si>
    <t>D6B2XX</t>
  </si>
  <si>
    <t>MACHINING TRADES III</t>
  </si>
  <si>
    <t>D6B3XX</t>
  </si>
  <si>
    <t>MACHINING TRADES IV</t>
  </si>
  <si>
    <t>D6B4XX</t>
  </si>
  <si>
    <t>MANAGEMENT</t>
  </si>
  <si>
    <t>H6G8XX</t>
  </si>
  <si>
    <t>MATERIALS HANDLER I</t>
  </si>
  <si>
    <t>D8G1XX</t>
  </si>
  <si>
    <t>MATERIALS HANDLER II</t>
  </si>
  <si>
    <t>D8G2XX</t>
  </si>
  <si>
    <t>MATERIALS HANDLER III</t>
  </si>
  <si>
    <t>D8G3XX</t>
  </si>
  <si>
    <t>MATERIALS SUPERVISOR</t>
  </si>
  <si>
    <t>D8G4XX</t>
  </si>
  <si>
    <t>MEDIA SPECIALIST I</t>
  </si>
  <si>
    <t>H3I2TX</t>
  </si>
  <si>
    <t>MEDIA SPECIALIST II</t>
  </si>
  <si>
    <t>H3I3XX</t>
  </si>
  <si>
    <t>MEDIA SPECIALIST III</t>
  </si>
  <si>
    <t>H3I4XX</t>
  </si>
  <si>
    <t>MEDIA SPECIALIST INTERN</t>
  </si>
  <si>
    <t>H3I1IX</t>
  </si>
  <si>
    <t>MEDIA SPECIALIST IV</t>
  </si>
  <si>
    <t>H3I5XX</t>
  </si>
  <si>
    <t>MEDIA SPECIALIST V</t>
  </si>
  <si>
    <t>H3I6XX</t>
  </si>
  <si>
    <t>MEDICAL RECORDS TECH I</t>
  </si>
  <si>
    <t>G3D1XX</t>
  </si>
  <si>
    <t>MEDICAL RECORDS TECH II</t>
  </si>
  <si>
    <t>G3D2XX</t>
  </si>
  <si>
    <t>G10</t>
  </si>
  <si>
    <t>MEDICAL RECORDS TECH III</t>
  </si>
  <si>
    <t>G3D3XX</t>
  </si>
  <si>
    <t>MENTAL HLTH CLINICIAN I</t>
  </si>
  <si>
    <t>C6U1XX</t>
  </si>
  <si>
    <t>MENTAL HLTH CLINICIAN II</t>
  </si>
  <si>
    <t>C6U2XX</t>
  </si>
  <si>
    <t>MENTAL HLTH CLINICIAN III</t>
  </si>
  <si>
    <t>C6U3XX</t>
  </si>
  <si>
    <t>MID-LEVEL PROVIDER</t>
  </si>
  <si>
    <t>C6S4XX</t>
  </si>
  <si>
    <t>MKTG &amp; COMM SPEC I</t>
  </si>
  <si>
    <t>H4K1XX</t>
  </si>
  <si>
    <t>MKTG &amp; COMM SPEC II</t>
  </si>
  <si>
    <t>H4K2XX</t>
  </si>
  <si>
    <t>MKTG &amp; COMM SPEC III</t>
  </si>
  <si>
    <t>H4K3XX</t>
  </si>
  <si>
    <t>MKTG &amp; COMM SPEC IV</t>
  </si>
  <si>
    <t>H4K4XX</t>
  </si>
  <si>
    <t>MKTG &amp; COMM SPEC V</t>
  </si>
  <si>
    <t>H4K5XX</t>
  </si>
  <si>
    <t>MKTG &amp; COMM SPEC VI</t>
  </si>
  <si>
    <t>H4K6XX</t>
  </si>
  <si>
    <t>MUSEUM GUIDE</t>
  </si>
  <si>
    <t>G3E1XX</t>
  </si>
  <si>
    <t>NURSE CONSULTANT</t>
  </si>
  <si>
    <t>C7E1XX</t>
  </si>
  <si>
    <t>C23</t>
  </si>
  <si>
    <t>NURSE I</t>
  </si>
  <si>
    <t>C6S1XX</t>
  </si>
  <si>
    <t>C21</t>
  </si>
  <si>
    <t>NURSE II</t>
  </si>
  <si>
    <t>C6S2XX</t>
  </si>
  <si>
    <t>NURSE III</t>
  </si>
  <si>
    <t>C6S3XX</t>
  </si>
  <si>
    <t>NURSE V</t>
  </si>
  <si>
    <t>C6S5XX</t>
  </si>
  <si>
    <t>C25</t>
  </si>
  <si>
    <t>NURSE VI</t>
  </si>
  <si>
    <t>C6S6XX</t>
  </si>
  <si>
    <t>C26</t>
  </si>
  <si>
    <t>OFFICE MANAGER I</t>
  </si>
  <si>
    <t>G3A5XX</t>
  </si>
  <si>
    <t>G11</t>
  </si>
  <si>
    <t>OFFICE MANAGER II</t>
  </si>
  <si>
    <t>G3A6XX</t>
  </si>
  <si>
    <t>PARAMEDIC</t>
  </si>
  <si>
    <t>C6V1XX</t>
  </si>
  <si>
    <t>PARK MANAGER I</t>
  </si>
  <si>
    <t>H6P1XX</t>
  </si>
  <si>
    <t>PARK MANAGER II</t>
  </si>
  <si>
    <t>H6P2XX</t>
  </si>
  <si>
    <t>PARK MANAGER III</t>
  </si>
  <si>
    <t>H6P3XX</t>
  </si>
  <si>
    <t>PARK MANAGER IV</t>
  </si>
  <si>
    <t>H6P4XX</t>
  </si>
  <si>
    <t>PARK MANAGER V</t>
  </si>
  <si>
    <t>H6P5XX</t>
  </si>
  <si>
    <t>PARK MANAGER VI</t>
  </si>
  <si>
    <t>H6P6XX</t>
  </si>
  <si>
    <t>PHARMACIST I</t>
  </si>
  <si>
    <t>C8E1XX</t>
  </si>
  <si>
    <t>PHARMACIST II</t>
  </si>
  <si>
    <t>C8E2XX</t>
  </si>
  <si>
    <t>C27</t>
  </si>
  <si>
    <t>PHARMACIST III</t>
  </si>
  <si>
    <t>C8E3XX</t>
  </si>
  <si>
    <t>PHARMACY TECHNICIAN I</t>
  </si>
  <si>
    <t>C8F1XX</t>
  </si>
  <si>
    <t>PHARMACY TECHNICIAN II</t>
  </si>
  <si>
    <t>C8F2XX</t>
  </si>
  <si>
    <t>PHY SCI RES/SCIENTIST I</t>
  </si>
  <si>
    <t>I3B2T*</t>
  </si>
  <si>
    <t>PHY SCI RES/SCIENTIST II</t>
  </si>
  <si>
    <t>I3B3**</t>
  </si>
  <si>
    <t>PHY SCI RES/SCIENTIST III</t>
  </si>
  <si>
    <t>I3B4**</t>
  </si>
  <si>
    <t>PHY SCI RES/SCIENTIST INT</t>
  </si>
  <si>
    <t>I3B1I*</t>
  </si>
  <si>
    <t>PHY SCI RES/SCIENTIST IV</t>
  </si>
  <si>
    <t>I3B5**</t>
  </si>
  <si>
    <t>I17</t>
  </si>
  <si>
    <t>PHY SCI RES/SCIENTIST V</t>
  </si>
  <si>
    <t>I3B6**</t>
  </si>
  <si>
    <t>PHYSICIAN I</t>
  </si>
  <si>
    <t>C1J1XX</t>
  </si>
  <si>
    <t>C34</t>
  </si>
  <si>
    <t>PHYSICIAN II</t>
  </si>
  <si>
    <t>C1J2XX</t>
  </si>
  <si>
    <t>C35</t>
  </si>
  <si>
    <t>PIPE/MECH TRADES I</t>
  </si>
  <si>
    <t>D6C1XX</t>
  </si>
  <si>
    <t>PIPE/MECH TRADES II</t>
  </si>
  <si>
    <t>D6C2XX</t>
  </si>
  <si>
    <t>PIPE/MECH TRADES III</t>
  </si>
  <si>
    <t>D6C3XX</t>
  </si>
  <si>
    <t>PLANNING SPECIALIST I</t>
  </si>
  <si>
    <t>H1J1XX</t>
  </si>
  <si>
    <t>PLANNING SPECIALIST II</t>
  </si>
  <si>
    <t>H1J2XX</t>
  </si>
  <si>
    <t>PLANNING SPECIALIST III</t>
  </si>
  <si>
    <t>H1J3XX</t>
  </si>
  <si>
    <t>PLANNING SPECIALIST IV</t>
  </si>
  <si>
    <t>H1J4XX</t>
  </si>
  <si>
    <t>PLANNING SPECIALIST V</t>
  </si>
  <si>
    <t>H1J5XX</t>
  </si>
  <si>
    <t>PLANNING SPECIALIST VI</t>
  </si>
  <si>
    <t>H1J6XX</t>
  </si>
  <si>
    <t>POLICE ADMINISTRATOR I</t>
  </si>
  <si>
    <t>A4B5XX</t>
  </si>
  <si>
    <t>POLICE ADMINISTRATOR II</t>
  </si>
  <si>
    <t>A4B6XX</t>
  </si>
  <si>
    <t>POLICE COMMUNICATION SUPV</t>
  </si>
  <si>
    <t>G1A3XX</t>
  </si>
  <si>
    <t>POLICE COMMUNICATION TECH</t>
  </si>
  <si>
    <t>G1A2TX</t>
  </si>
  <si>
    <t>POLICE OFFICER I</t>
  </si>
  <si>
    <t>A4B2TX</t>
  </si>
  <si>
    <t>POLICE OFFICER II</t>
  </si>
  <si>
    <t>A4B3XX</t>
  </si>
  <si>
    <t>POLICE OFFICER III</t>
  </si>
  <si>
    <t>A4B4XX</t>
  </si>
  <si>
    <t>POLICE OFFICER INTERN</t>
  </si>
  <si>
    <t>A4B1IX</t>
  </si>
  <si>
    <t>POLICY ADVISOR I</t>
  </si>
  <si>
    <t>H1R1XX</t>
  </si>
  <si>
    <t>POLICY ADVISOR II</t>
  </si>
  <si>
    <t>H1R2XX</t>
  </si>
  <si>
    <t>POLICY ADVISOR III</t>
  </si>
  <si>
    <t>H1R3XX</t>
  </si>
  <si>
    <t>POLICY ADVISOR IV</t>
  </si>
  <si>
    <t>H1R4XX</t>
  </si>
  <si>
    <t>POLICY ADVISOR V</t>
  </si>
  <si>
    <t>H1R5XX</t>
  </si>
  <si>
    <t>POLICY ADVISOR VI</t>
  </si>
  <si>
    <t>H1R6XX</t>
  </si>
  <si>
    <t>POLICY ADVISOR VII</t>
  </si>
  <si>
    <t>H1R7XX</t>
  </si>
  <si>
    <t>PORT OF ENTRY I</t>
  </si>
  <si>
    <t>H4Q2TX</t>
  </si>
  <si>
    <t>PORT OF ENTRY II</t>
  </si>
  <si>
    <t>H4Q3XX</t>
  </si>
  <si>
    <t>PORT OF ENTRY III</t>
  </si>
  <si>
    <t>H4Q4XX</t>
  </si>
  <si>
    <t>H18</t>
  </si>
  <si>
    <t>PORT OF ENTRY INTERN</t>
  </si>
  <si>
    <t>H4Q1IX</t>
  </si>
  <si>
    <t>PRODUCTION I</t>
  </si>
  <si>
    <t>D7C1XX</t>
  </si>
  <si>
    <t>PRODUCTION II</t>
  </si>
  <si>
    <t>D7C2XX</t>
  </si>
  <si>
    <t>PRODUCTION III</t>
  </si>
  <si>
    <t>D7C3XX</t>
  </si>
  <si>
    <t>PRODUCTION IV</t>
  </si>
  <si>
    <t>D7C4XX</t>
  </si>
  <si>
    <t>PRODUCTION V</t>
  </si>
  <si>
    <t>D7C5XX</t>
  </si>
  <si>
    <t>PROF LAND SURVEYOR I</t>
  </si>
  <si>
    <t>I9B3XX</t>
  </si>
  <si>
    <t>PROF LAND SURVEYOR II</t>
  </si>
  <si>
    <t>I9B4XX</t>
  </si>
  <si>
    <t>PROFESSIONAL ENGINEER I</t>
  </si>
  <si>
    <t>I2C4**</t>
  </si>
  <si>
    <t>PROFESSIONAL ENGINEER II</t>
  </si>
  <si>
    <t>I2C5**</t>
  </si>
  <si>
    <t>PROFESSIONAL ENGINEER III</t>
  </si>
  <si>
    <t>I2C6**</t>
  </si>
  <si>
    <t>PROFESSIONAL ENGINEER IV</t>
  </si>
  <si>
    <t>I2C7**</t>
  </si>
  <si>
    <t>I23</t>
  </si>
  <si>
    <t>PROGRAM ASSISTANT I</t>
  </si>
  <si>
    <t>H4R1XX</t>
  </si>
  <si>
    <t>PROGRAM ASSISTANT II</t>
  </si>
  <si>
    <t>H4R2XX</t>
  </si>
  <si>
    <t>PROGRAM COORDINATOR</t>
  </si>
  <si>
    <t>H1A1XX</t>
  </si>
  <si>
    <t>PROGRAM MANAGEMENT I</t>
  </si>
  <si>
    <t>H1A2XX</t>
  </si>
  <si>
    <t>PROGRAM MANAGEMENT II</t>
  </si>
  <si>
    <t>H1A3XX</t>
  </si>
  <si>
    <t>PROGRAM MANAGEMENT III</t>
  </si>
  <si>
    <t>H1A4XX</t>
  </si>
  <si>
    <t>PROJECT COORDINATOR</t>
  </si>
  <si>
    <t>H1K1XX</t>
  </si>
  <si>
    <t>PROJECT MANAGER I</t>
  </si>
  <si>
    <t>H1K2XX</t>
  </si>
  <si>
    <t>PROJECT MANAGER II</t>
  </si>
  <si>
    <t>H1K3XX</t>
  </si>
  <si>
    <t>PROJECT MANAGER III</t>
  </si>
  <si>
    <t>H1K4XX</t>
  </si>
  <si>
    <t>PROJECT PLANNER I</t>
  </si>
  <si>
    <t>D9E1XX</t>
  </si>
  <si>
    <t>PROJECT PLANNER II</t>
  </si>
  <si>
    <t>D9E2XX</t>
  </si>
  <si>
    <t>PROPERTY TAX SPEC I</t>
  </si>
  <si>
    <t>H8J2XX</t>
  </si>
  <si>
    <t>PROPERTY TAX SPEC II</t>
  </si>
  <si>
    <t>H8J3XX</t>
  </si>
  <si>
    <t>PROPERTY TAX SPEC III</t>
  </si>
  <si>
    <t>H8J4XX</t>
  </si>
  <si>
    <t>PROPERTY TAX SPEC INTERN</t>
  </si>
  <si>
    <t>H8J1IX</t>
  </si>
  <si>
    <t>PROPERTY TAX SPEC IV</t>
  </si>
  <si>
    <t>H8J5XX</t>
  </si>
  <si>
    <t>PSYCHOLOGIST CANDIDATE</t>
  </si>
  <si>
    <t>C4M1XX</t>
  </si>
  <si>
    <t>PSYCHOLOGIST I</t>
  </si>
  <si>
    <t>C4M2XX</t>
  </si>
  <si>
    <t>C20</t>
  </si>
  <si>
    <t>PSYCHOLOGIST II</t>
  </si>
  <si>
    <t>C4M3XX</t>
  </si>
  <si>
    <t>PUB HLTH &amp; CMTY OUT I</t>
  </si>
  <si>
    <t>H1S1XX</t>
  </si>
  <si>
    <t>PUB HLTH &amp; CMTY OUT II</t>
  </si>
  <si>
    <t>H1S2XX</t>
  </si>
  <si>
    <t>PUB HLTH &amp; CMTY OUT III</t>
  </si>
  <si>
    <t>H1S3XX</t>
  </si>
  <si>
    <t>PUB HLTH &amp; CMTY OUT IV</t>
  </si>
  <si>
    <t>H1S4XX</t>
  </si>
  <si>
    <t>PUB HLTH &amp; CMTY OUT V</t>
  </si>
  <si>
    <t>H1S5XX</t>
  </si>
  <si>
    <t>PUB HLTH &amp; CMTY OUT VI</t>
  </si>
  <si>
    <t>H1S6XX</t>
  </si>
  <si>
    <t>PUB HLTH MED ADMIN I</t>
  </si>
  <si>
    <t>C1K1XX</t>
  </si>
  <si>
    <t>PUB HLTH MED ADMIN II</t>
  </si>
  <si>
    <t>C1K2XX</t>
  </si>
  <si>
    <t>C37</t>
  </si>
  <si>
    <t>PURCHASING AGENT I</t>
  </si>
  <si>
    <t>H1L1XX</t>
  </si>
  <si>
    <t>PURCHASING AGENT II</t>
  </si>
  <si>
    <t>H1L2XX</t>
  </si>
  <si>
    <t>PURCHASING AGENT III</t>
  </si>
  <si>
    <t>H1L3XX</t>
  </si>
  <si>
    <t>PURCHASING AGENT IV</t>
  </si>
  <si>
    <t>H1L4XX</t>
  </si>
  <si>
    <t>PURCHASING AGENT V</t>
  </si>
  <si>
    <t>H1L5XX</t>
  </si>
  <si>
    <t>PURCHASING AGENT VI</t>
  </si>
  <si>
    <t>H1L6XX</t>
  </si>
  <si>
    <t>PURCHASING AGENT VII</t>
  </si>
  <si>
    <t>H1L7XX</t>
  </si>
  <si>
    <t>RATE/FINANCIAL ANLYST I</t>
  </si>
  <si>
    <t>H8G2XX</t>
  </si>
  <si>
    <t>RATE/FINANCIAL ANLYST II</t>
  </si>
  <si>
    <t>H8G3XX</t>
  </si>
  <si>
    <t>RATE/FINANCIAL ANLYST III</t>
  </si>
  <si>
    <t>H8G4XX</t>
  </si>
  <si>
    <t>RATE/FINANCIAL ANLYST INT</t>
  </si>
  <si>
    <t>H8G1IX</t>
  </si>
  <si>
    <t>RATE/FINANCIAL ANLYST IV</t>
  </si>
  <si>
    <t>H8G5XX</t>
  </si>
  <si>
    <t>RATE/FINANCIAL ANLYST V</t>
  </si>
  <si>
    <t>H8G6XX</t>
  </si>
  <si>
    <t>REAL ESTATE SPEC I</t>
  </si>
  <si>
    <t>H1M1XX</t>
  </si>
  <si>
    <t>REAL ESTATE SPEC II</t>
  </si>
  <si>
    <t>H1M2XX</t>
  </si>
  <si>
    <t>REAL ESTATE SPEC III</t>
  </si>
  <si>
    <t>H1M3XX</t>
  </si>
  <si>
    <t>REAL ESTATE SPEC IV</t>
  </si>
  <si>
    <t>H1M4XX</t>
  </si>
  <si>
    <t>REAL ESTATE SPEC V</t>
  </si>
  <si>
    <t>H1M5XX</t>
  </si>
  <si>
    <t>REAL ESTATE SPEC VI</t>
  </si>
  <si>
    <t>H1M6XX</t>
  </si>
  <si>
    <t>RECORDS ADMINISTRATOR I</t>
  </si>
  <si>
    <t>H6Q1XX</t>
  </si>
  <si>
    <t>RECORDS ADMINISTRATOR II</t>
  </si>
  <si>
    <t>H6Q2XX</t>
  </si>
  <si>
    <t>REHABILITATION COUNS I</t>
  </si>
  <si>
    <t>H6R2TX</t>
  </si>
  <si>
    <t>REHABILITATION COUNS II</t>
  </si>
  <si>
    <t>H6R3XX</t>
  </si>
  <si>
    <t>REHABILITATION INTERN</t>
  </si>
  <si>
    <t>H6R1IX</t>
  </si>
  <si>
    <t>REHABILITATION SUPV I</t>
  </si>
  <si>
    <t>H6R4XX</t>
  </si>
  <si>
    <t>REHABILITATION SUPV II</t>
  </si>
  <si>
    <t>H6R5XX</t>
  </si>
  <si>
    <t>H20</t>
  </si>
  <si>
    <t>RETAIL BUS ANALYST II</t>
  </si>
  <si>
    <t>H6O2XX</t>
  </si>
  <si>
    <t>RETAIL BUS ANALYST III</t>
  </si>
  <si>
    <t>H6O3XX</t>
  </si>
  <si>
    <t>RETAIL BUS ANALYST IV</t>
  </si>
  <si>
    <t>H6O4XX</t>
  </si>
  <si>
    <t>RETAIL BUS REP</t>
  </si>
  <si>
    <t>H6O1XX</t>
  </si>
  <si>
    <t>REVENUE AGENT I</t>
  </si>
  <si>
    <t>H8K2XX</t>
  </si>
  <si>
    <t>REVENUE AGENT II</t>
  </si>
  <si>
    <t>H8K3XX</t>
  </si>
  <si>
    <t>REVENUE AGENT III</t>
  </si>
  <si>
    <t>H8K4XX</t>
  </si>
  <si>
    <t>REVENUE AGENT INTERN</t>
  </si>
  <si>
    <t>H8K1IX</t>
  </si>
  <si>
    <t>REVENUE AGENT IV</t>
  </si>
  <si>
    <t>H8K5XX</t>
  </si>
  <si>
    <t>SAFETY SECURITY OFF I</t>
  </si>
  <si>
    <t>A4C1XX</t>
  </si>
  <si>
    <t>SAFETY SECURITY OFF III</t>
  </si>
  <si>
    <t>A4C2XX</t>
  </si>
  <si>
    <t>SAFETY SPECIALIST I</t>
  </si>
  <si>
    <t>H4H1XX</t>
  </si>
  <si>
    <t>SAFETY SPECIALIST II</t>
  </si>
  <si>
    <t>H4H2XX</t>
  </si>
  <si>
    <t>SAFETY SPECIALIST III</t>
  </si>
  <si>
    <t>H4H3XX</t>
  </si>
  <si>
    <t>SAFETY SPECIALIST IV</t>
  </si>
  <si>
    <t>H4H4XX</t>
  </si>
  <si>
    <t>SAFETY SPECIALIST V</t>
  </si>
  <si>
    <t>H4H5XX</t>
  </si>
  <si>
    <t>SALES ASSISTANT I</t>
  </si>
  <si>
    <t>G3F1XX</t>
  </si>
  <si>
    <t>SALES ASSISTANT II</t>
  </si>
  <si>
    <t>G3F2XX</t>
  </si>
  <si>
    <t>SALES ASSISTANT III</t>
  </si>
  <si>
    <t>G3F3XX</t>
  </si>
  <si>
    <t>SALES MANAGER I</t>
  </si>
  <si>
    <t>H6S1XX</t>
  </si>
  <si>
    <t>SALES MANAGER II</t>
  </si>
  <si>
    <t>H6S2XX</t>
  </si>
  <si>
    <t>SALES MANAGER III</t>
  </si>
  <si>
    <t>H6S3XX</t>
  </si>
  <si>
    <t>SCHEDULER</t>
  </si>
  <si>
    <t>D9F1XX</t>
  </si>
  <si>
    <t>SCINT PRGMR/ANLST I</t>
  </si>
  <si>
    <t>H1E1XX</t>
  </si>
  <si>
    <t>SCINT PRGMR/ANLST II</t>
  </si>
  <si>
    <t>H1E2XX</t>
  </si>
  <si>
    <t>SCINT PRGMR/ANLST III</t>
  </si>
  <si>
    <t>H1E3XX</t>
  </si>
  <si>
    <t>SCINT PRGMR/ANLST IV</t>
  </si>
  <si>
    <t>H1E4XX</t>
  </si>
  <si>
    <t>SCINT PRGMR/ANLST V</t>
  </si>
  <si>
    <t>H1E5XX</t>
  </si>
  <si>
    <t>SECURITY I</t>
  </si>
  <si>
    <t>D8H1XX</t>
  </si>
  <si>
    <t>SECURITY II</t>
  </si>
  <si>
    <t>D8H2XX</t>
  </si>
  <si>
    <t>SECURITY III</t>
  </si>
  <si>
    <t>D8H3XX</t>
  </si>
  <si>
    <t>SERVICE DISPATCHER</t>
  </si>
  <si>
    <t>G1B2XX</t>
  </si>
  <si>
    <t>SOC SERVICES SPEC I</t>
  </si>
  <si>
    <t>H1T1XX</t>
  </si>
  <si>
    <t>SOC SERVICES SPEC II</t>
  </si>
  <si>
    <t>H1T2XX</t>
  </si>
  <si>
    <t>SOC SERVICES SPEC III</t>
  </si>
  <si>
    <t>H1T3XX</t>
  </si>
  <si>
    <t>SOC SERVICES SPEC IV</t>
  </si>
  <si>
    <t>H1T4XX</t>
  </si>
  <si>
    <t>SOC SERVICES SPEC V</t>
  </si>
  <si>
    <t>H1T5XX</t>
  </si>
  <si>
    <t>SOC SERVICES SPEC VI</t>
  </si>
  <si>
    <t>H1T6XX</t>
  </si>
  <si>
    <t>H23</t>
  </si>
  <si>
    <t>SOCIAL WORK/COUNSELOR I</t>
  </si>
  <si>
    <t>C4L1TX</t>
  </si>
  <si>
    <t>SOCIAL WORK/COUNSELOR II</t>
  </si>
  <si>
    <t>C4L2XX</t>
  </si>
  <si>
    <t>SOCIAL WORK/COUNSELOR III</t>
  </si>
  <si>
    <t>C4L3XX</t>
  </si>
  <si>
    <t>SOCIAL WORK/COUNSELOR IV</t>
  </si>
  <si>
    <t>C4L4XX</t>
  </si>
  <si>
    <t>STAFF ACCOMPANIST</t>
  </si>
  <si>
    <t>H6T1XX</t>
  </si>
  <si>
    <t>STATE PATROL ADMIN I</t>
  </si>
  <si>
    <t>A4D7XX</t>
  </si>
  <si>
    <t>A97</t>
  </si>
  <si>
    <t>STATE PATROL ADMIN II</t>
  </si>
  <si>
    <t>A4D8XX</t>
  </si>
  <si>
    <t>A98</t>
  </si>
  <si>
    <t>STATE PATROL SUPERVISOR I</t>
  </si>
  <si>
    <t>A4D5XX</t>
  </si>
  <si>
    <t>A95</t>
  </si>
  <si>
    <t>STATE PATROL SUPERVISOR II</t>
  </si>
  <si>
    <t>A4D6XX</t>
  </si>
  <si>
    <t>A96</t>
  </si>
  <si>
    <t>STATE PATROL TROOPER CADET</t>
  </si>
  <si>
    <t>A4D1TX</t>
  </si>
  <si>
    <t>A91</t>
  </si>
  <si>
    <t>STATE PATROL TROOPER I</t>
  </si>
  <si>
    <t>A4D2XX</t>
  </si>
  <si>
    <t>A92</t>
  </si>
  <si>
    <t>STATE PATROL TROOPER II</t>
  </si>
  <si>
    <t>A4D3XX</t>
  </si>
  <si>
    <t>A93</t>
  </si>
  <si>
    <t>STATE PATROL TROOPER III</t>
  </si>
  <si>
    <t>A4D4XX</t>
  </si>
  <si>
    <t>A94</t>
  </si>
  <si>
    <t>STATE SERV PROF TRAIN I</t>
  </si>
  <si>
    <t>H4S1IX</t>
  </si>
  <si>
    <t>STATE SERV PROF TRAIN II</t>
  </si>
  <si>
    <t>H4S2IX</t>
  </si>
  <si>
    <t>STATE SERVICE TRAINEE I</t>
  </si>
  <si>
    <t>G3J1IX</t>
  </si>
  <si>
    <t>STATE SERVICE TRAINEE II</t>
  </si>
  <si>
    <t>G3J2IX</t>
  </si>
  <si>
    <t>STATE SERVICE TRAINEE III</t>
  </si>
  <si>
    <t>G3J3IX</t>
  </si>
  <si>
    <t>STATE SERVICE TRAINEE IV</t>
  </si>
  <si>
    <t>G3J4IX</t>
  </si>
  <si>
    <t>STATE SERVICE TRAINEE V</t>
  </si>
  <si>
    <t>G3J5IX</t>
  </si>
  <si>
    <t>STATE TEACHER AIDE</t>
  </si>
  <si>
    <t>H7B1XX</t>
  </si>
  <si>
    <t>STATE TEACHER I</t>
  </si>
  <si>
    <t>H7A1XX</t>
  </si>
  <si>
    <t>STATE TEACHER II</t>
  </si>
  <si>
    <t>H7A2XX</t>
  </si>
  <si>
    <t>STATE TEACHER III</t>
  </si>
  <si>
    <t>H7A3XX</t>
  </si>
  <si>
    <t>STATE TEACHER IV</t>
  </si>
  <si>
    <t>H7A4XX</t>
  </si>
  <si>
    <t>STATISTICAL ANALYST I</t>
  </si>
  <si>
    <t>I1B1XX</t>
  </si>
  <si>
    <t>STATISTICAL ANALYST II</t>
  </si>
  <si>
    <t>I1B2XX</t>
  </si>
  <si>
    <t>STATISTICAL ANALYST III</t>
  </si>
  <si>
    <t>I1B3XX</t>
  </si>
  <si>
    <t>STATISTICAL ANALYST IV</t>
  </si>
  <si>
    <t>I1B4XX</t>
  </si>
  <si>
    <t>STATISTICAL ANALYST V</t>
  </si>
  <si>
    <t>I1B5XX</t>
  </si>
  <si>
    <t>STORE MANAGER I</t>
  </si>
  <si>
    <t>H6S4XX</t>
  </si>
  <si>
    <t>STRUCTURAL TRADES I</t>
  </si>
  <si>
    <t>D6D1XX</t>
  </si>
  <si>
    <t>STRUCTURAL TRADES II</t>
  </si>
  <si>
    <t>D6D2XX</t>
  </si>
  <si>
    <t>STRUCTURAL TRADES III</t>
  </si>
  <si>
    <t>D6D3XX</t>
  </si>
  <si>
    <t>STUDENT SERVICES SPEC I</t>
  </si>
  <si>
    <t>H3H1XX</t>
  </si>
  <si>
    <t>STUDENT SERVICES SPEC II</t>
  </si>
  <si>
    <t>H3H2XX</t>
  </si>
  <si>
    <t>STUDENT SERVICES SPEC III</t>
  </si>
  <si>
    <t>H3H3XX</t>
  </si>
  <si>
    <t>STUDENT SERVICES SPEC IV</t>
  </si>
  <si>
    <t>H3H4XX</t>
  </si>
  <si>
    <t>STUDENT SERVICES SPEC V</t>
  </si>
  <si>
    <t>H3H5XX</t>
  </si>
  <si>
    <t>STUDENT TRAINEE I</t>
  </si>
  <si>
    <t>H4T1IX</t>
  </si>
  <si>
    <t>STUDENT TRAINEE II</t>
  </si>
  <si>
    <t>H4T2IX</t>
  </si>
  <si>
    <t>STUDENT TRAINEE III</t>
  </si>
  <si>
    <t>H4T3IX</t>
  </si>
  <si>
    <t>STUDENT TRAINEE IV</t>
  </si>
  <si>
    <t>H4T4IX</t>
  </si>
  <si>
    <t>SYSTEMS MONITORING COORD I</t>
  </si>
  <si>
    <t>G2C2TX</t>
  </si>
  <si>
    <t>SYSTEMS MONITORING COORD II</t>
  </si>
  <si>
    <t>G2C3XX</t>
  </si>
  <si>
    <t>SYSTEMS MONITORING COORD III</t>
  </si>
  <si>
    <t>G2C4XX</t>
  </si>
  <si>
    <t>SYSTEMS MONITORING INTERN</t>
  </si>
  <si>
    <t>G2C1IX</t>
  </si>
  <si>
    <t>TAX COMPLIANCE AGENT I</t>
  </si>
  <si>
    <t>H8M2XX</t>
  </si>
  <si>
    <t>TAX COMPLIANCE AGENT II</t>
  </si>
  <si>
    <t>H8M3XX</t>
  </si>
  <si>
    <t>TAX COMPLIANCE AGENT III</t>
  </si>
  <si>
    <t>H8M4XX</t>
  </si>
  <si>
    <t>TAX COMPLIANCE AGENT IN</t>
  </si>
  <si>
    <t>H8M1IX</t>
  </si>
  <si>
    <t>TAX CONFEREE I</t>
  </si>
  <si>
    <t>H8L1XX</t>
  </si>
  <si>
    <t>TAX CONFEREE II</t>
  </si>
  <si>
    <t>H8L2XX</t>
  </si>
  <si>
    <t>TAX EXAMINER I</t>
  </si>
  <si>
    <t>H8N1XX</t>
  </si>
  <si>
    <t>TAX EXAMINER II</t>
  </si>
  <si>
    <t>H8N2XX</t>
  </si>
  <si>
    <t>TAX EXAMINER III</t>
  </si>
  <si>
    <t>H8N3XX</t>
  </si>
  <si>
    <t>TAX EXAMINER IV</t>
  </si>
  <si>
    <t>H8N4XX</t>
  </si>
  <si>
    <t>TAX EXAMINER V</t>
  </si>
  <si>
    <t>H8N5XX</t>
  </si>
  <si>
    <t>TECHNICIAN I</t>
  </si>
  <si>
    <t>H4M1IX</t>
  </si>
  <si>
    <t>H05</t>
  </si>
  <si>
    <t>TECHNICIAN II</t>
  </si>
  <si>
    <t>H4M2TX</t>
  </si>
  <si>
    <t>TECHNICIAN III</t>
  </si>
  <si>
    <t>H4M3XX</t>
  </si>
  <si>
    <t>TECHNICIAN IV</t>
  </si>
  <si>
    <t>H4M4XX</t>
  </si>
  <si>
    <t>TECHNICIAN V</t>
  </si>
  <si>
    <t>H4M5XX</t>
  </si>
  <si>
    <t>TELECOMMUNICATIONS ENGINEER I</t>
  </si>
  <si>
    <t>I6B1XX</t>
  </si>
  <si>
    <t>TELECOMMUNICATIONS ENGINEER II</t>
  </si>
  <si>
    <t>I6B2XX</t>
  </si>
  <si>
    <t>TELECOMMUNICATIONS ENGINEER III</t>
  </si>
  <si>
    <t>I6B3XX</t>
  </si>
  <si>
    <t>TELECOMMUNICATIONS ENGINEER IV</t>
  </si>
  <si>
    <t>I6B4XX</t>
  </si>
  <si>
    <t>TELECOMMUNICATIONS INTERN</t>
  </si>
  <si>
    <t>I6A1IX</t>
  </si>
  <si>
    <t>TELECOMMUNICATIONS SPECIALIST I</t>
  </si>
  <si>
    <t>I6A2XX</t>
  </si>
  <si>
    <t>TELECOMMUNICATIONS SPECIALIST II</t>
  </si>
  <si>
    <t>I6A3XX</t>
  </si>
  <si>
    <t>TELECOMMUNICATIONS SPECIALIST III</t>
  </si>
  <si>
    <t>I6A4XX</t>
  </si>
  <si>
    <t>TELECOMMUNICATIONS SPECIALIST IV</t>
  </si>
  <si>
    <t>I6A5XX</t>
  </si>
  <si>
    <t>TELEPHONE OPERATOR I</t>
  </si>
  <si>
    <t>G1C2TX</t>
  </si>
  <si>
    <t>TELEPHONE OPERATOR II</t>
  </si>
  <si>
    <t>G1C3XX</t>
  </si>
  <si>
    <t>TEMPORARY AIDE</t>
  </si>
  <si>
    <t>P</t>
  </si>
  <si>
    <t>P1A1XX</t>
  </si>
  <si>
    <t>P10</t>
  </si>
  <si>
    <t>THERAPIST I</t>
  </si>
  <si>
    <t>C5K1IX</t>
  </si>
  <si>
    <t>THERAPIST II</t>
  </si>
  <si>
    <t>C5K2TX</t>
  </si>
  <si>
    <t>THERAPIST III</t>
  </si>
  <si>
    <t>C5K3XX</t>
  </si>
  <si>
    <t>THERAPIST IV</t>
  </si>
  <si>
    <t>C5K4XX</t>
  </si>
  <si>
    <t>THERAPY ASSISTANT I</t>
  </si>
  <si>
    <t>C5L1XX</t>
  </si>
  <si>
    <t>THERAPY ASSISTANT II</t>
  </si>
  <si>
    <t>C5L2XX</t>
  </si>
  <si>
    <t>THERAPY ASSISTANT III</t>
  </si>
  <si>
    <t>C5L3XX</t>
  </si>
  <si>
    <t>THERAPY ASSISTANT IV</t>
  </si>
  <si>
    <t>C5L4XX</t>
  </si>
  <si>
    <t>C13</t>
  </si>
  <si>
    <t>TRAINING SPECIALIST I</t>
  </si>
  <si>
    <t>H4I1XX</t>
  </si>
  <si>
    <t>TRAINING SPECIALIST II</t>
  </si>
  <si>
    <t>H4I2XX</t>
  </si>
  <si>
    <t>TRAINING SPECIALIST III</t>
  </si>
  <si>
    <t>H4I3XX</t>
  </si>
  <si>
    <t>TRAINING SPECIALIST IV</t>
  </si>
  <si>
    <t>H4I4XX</t>
  </si>
  <si>
    <t>TRAINING SPECIALIST V</t>
  </si>
  <si>
    <t>H4I5XX</t>
  </si>
  <si>
    <t>TRANSPORTATION MTC I</t>
  </si>
  <si>
    <t>D7D1XX</t>
  </si>
  <si>
    <t>TRANSPORTATION MTC II</t>
  </si>
  <si>
    <t>D7D2XX</t>
  </si>
  <si>
    <t>TRANSPORTATION MTC III</t>
  </si>
  <si>
    <t>D7D3XX</t>
  </si>
  <si>
    <t>UNEMP INSURANCE TECH</t>
  </si>
  <si>
    <t>G3H2TX</t>
  </si>
  <si>
    <t>UNEMP INSURANCE TECH INT</t>
  </si>
  <si>
    <t>G3H1IX</t>
  </si>
  <si>
    <t>UTILITY PLANT OPER I</t>
  </si>
  <si>
    <t>D6E1XX</t>
  </si>
  <si>
    <t>UTILITY PLANT OPER II</t>
  </si>
  <si>
    <t>D6E2XX</t>
  </si>
  <si>
    <t>VETERINARIAN I</t>
  </si>
  <si>
    <t>C9B1XX</t>
  </si>
  <si>
    <t>VETERINARIAN II</t>
  </si>
  <si>
    <t>C9B2XX</t>
  </si>
  <si>
    <t>VETERINARIAN III</t>
  </si>
  <si>
    <t>C9B3XX</t>
  </si>
  <si>
    <t>VETERINARY TECHNOLOGY I</t>
  </si>
  <si>
    <t>C9C1XX</t>
  </si>
  <si>
    <t>VETERINARY TECHNOLOGY II</t>
  </si>
  <si>
    <t>C9C2XX</t>
  </si>
  <si>
    <t>VETERINARY TECHNOLOGY III</t>
  </si>
  <si>
    <t>C9C3XX</t>
  </si>
  <si>
    <t>VETERINARY TECHNOLOGY IV</t>
  </si>
  <si>
    <t>C9C4XX</t>
  </si>
  <si>
    <t>WILDLIFE MANAGER I</t>
  </si>
  <si>
    <t>H6U1XX</t>
  </si>
  <si>
    <t>WILDLIFE MANAGER II</t>
  </si>
  <si>
    <t>H6U2XX</t>
  </si>
  <si>
    <t>WILDLIFE MANAGER III</t>
  </si>
  <si>
    <t>H6U3XX</t>
  </si>
  <si>
    <t>WILDLIFE MANAGER IV</t>
  </si>
  <si>
    <t>H6U4XX</t>
  </si>
  <si>
    <t>WILDLIFE MANAGER V</t>
  </si>
  <si>
    <t>H6U5XX</t>
  </si>
  <si>
    <t>WILDLIFE MANAGER VI</t>
  </si>
  <si>
    <t>H6U6XX</t>
  </si>
  <si>
    <t>YOUTH SERV ADMIN</t>
  </si>
  <si>
    <t>H6V5XX</t>
  </si>
  <si>
    <t>YOUTH SERV COUNSELOR I</t>
  </si>
  <si>
    <t>H6V1XX</t>
  </si>
  <si>
    <t>YOUTH SERV COUNSELOR II</t>
  </si>
  <si>
    <t>H6V2XX</t>
  </si>
  <si>
    <t>YOUTH SERV COUNSELOR III</t>
  </si>
  <si>
    <t>H6V3XX</t>
  </si>
  <si>
    <t>FTE Position</t>
  </si>
  <si>
    <t>Full Year FTE</t>
  </si>
  <si>
    <t>End Date
(If Applicable)</t>
  </si>
  <si>
    <t>Current Year
Prorated FTE</t>
  </si>
  <si>
    <t>Budget Year
Prorated FTE</t>
  </si>
  <si>
    <t>Out Year 1
Prorated FTE</t>
  </si>
  <si>
    <t>Out Year 2
Prorated FTE</t>
  </si>
  <si>
    <t>Out Year 3
Prorated FTE</t>
  </si>
  <si>
    <t>% of Salary</t>
  </si>
  <si>
    <t>Type of Employee</t>
  </si>
  <si>
    <t>Relative FY</t>
  </si>
  <si>
    <t>FY</t>
  </si>
  <si>
    <t>Current Year</t>
  </si>
  <si>
    <t>Budget Year</t>
  </si>
  <si>
    <t>Out Year 1</t>
  </si>
  <si>
    <t>Out Year 2</t>
  </si>
  <si>
    <t>Out Year 3</t>
  </si>
  <si>
    <t>FY Start</t>
  </si>
  <si>
    <t>FY End</t>
  </si>
  <si>
    <t>Start Proration</t>
  </si>
  <si>
    <t>End Proration</t>
  </si>
  <si>
    <t>Start Year</t>
  </si>
  <si>
    <t>End Year</t>
  </si>
  <si>
    <t>Position</t>
  </si>
  <si>
    <t>Prorated FTE</t>
  </si>
  <si>
    <t>Personal Services</t>
  </si>
  <si>
    <t>Standard Operating</t>
  </si>
  <si>
    <t>Capital Outlay</t>
  </si>
  <si>
    <t>Centrally Appropriated</t>
  </si>
  <si>
    <t>General Fund</t>
  </si>
  <si>
    <t>Cash Funds</t>
  </si>
  <si>
    <t>Reapprop. Funds</t>
  </si>
  <si>
    <t>Federal Funds</t>
  </si>
  <si>
    <t>PERA</t>
  </si>
  <si>
    <t>Base Salary Adjustments</t>
  </si>
  <si>
    <t>Supplies</t>
  </si>
  <si>
    <t>Telephone</t>
  </si>
  <si>
    <t>Computer Software</t>
  </si>
  <si>
    <t>Furniture</t>
  </si>
  <si>
    <t>Computer</t>
  </si>
  <si>
    <t>Supplemental PERA</t>
  </si>
  <si>
    <t>All Employee Insurance</t>
  </si>
  <si>
    <t>Centrally Appropriated Costs
Per FTE</t>
  </si>
  <si>
    <t>HLD</t>
  </si>
  <si>
    <t>Short term disability</t>
  </si>
  <si>
    <t>FAMLI premium</t>
  </si>
  <si>
    <t>Leased Space</t>
  </si>
  <si>
    <t>Department:</t>
  </si>
  <si>
    <t>Total FTE</t>
  </si>
  <si>
    <t>Total Appropriation</t>
  </si>
  <si>
    <t>Default Fund:</t>
  </si>
  <si>
    <t>Early Childhood</t>
  </si>
  <si>
    <t>Row</t>
  </si>
  <si>
    <t>Item</t>
  </si>
  <si>
    <t>Cost Per Unit</t>
  </si>
  <si>
    <t>Units</t>
  </si>
  <si>
    <t>Total Other Standard Costs</t>
  </si>
  <si>
    <t>Total Non Standard Costs</t>
  </si>
  <si>
    <t>Table 5.1: FTE Expenditure (Out Year 2)</t>
  </si>
  <si>
    <t>Table 5.2: Other Standard Expenditure (Out Year 2)</t>
  </si>
  <si>
    <t>Table 5.3: Non Standard Expenditure (Out Year 2)</t>
  </si>
  <si>
    <t>Table 6.1: FTE Expenditure (Out Year 3)</t>
  </si>
  <si>
    <t>Table 6.2: Other Standard Expenditure (Out Year 3)</t>
  </si>
  <si>
    <t>Table 6.3: Non Standard Expenditure (Out Year 3)</t>
  </si>
  <si>
    <t>Current Year (Click + to Use)</t>
  </si>
  <si>
    <t>Budget Year (Click + to Use)</t>
  </si>
  <si>
    <t>Out Year 1 Year (Click + to Use)</t>
  </si>
  <si>
    <t>Out Year 2 Year (Click + to Use)</t>
  </si>
  <si>
    <t>Out Year 3 Year (Click + to Use)</t>
  </si>
  <si>
    <t>n/a</t>
  </si>
  <si>
    <t>Division(s):</t>
  </si>
  <si>
    <t>Cash Fund(s):</t>
  </si>
  <si>
    <t>Line Item</t>
  </si>
  <si>
    <t>Total Costs</t>
  </si>
  <si>
    <t>Orange Highlighting</t>
  </si>
  <si>
    <t>indicates that that column defaults to a generally useful formula but may require your adjustments</t>
  </si>
  <si>
    <t>Calculations Tab:</t>
  </si>
  <si>
    <t xml:space="preserve">For large bills, it may be useful for you to create multiple calculations tabs (i.e you may want to show service cost and administration cost calculations on separate tabs) </t>
  </si>
  <si>
    <t>Row Labels</t>
  </si>
  <si>
    <t>have the same start and end dates</t>
  </si>
  <si>
    <t xml:space="preserve">The Calculations Tab is a free-form space for you show any data or calculations that are relevant to the analysis </t>
  </si>
  <si>
    <t>Expenditures Tab:</t>
  </si>
  <si>
    <t>Table X.1 shows the FTE Costs Calculations</t>
  </si>
  <si>
    <t>By default only the budget year and out year 1 tables are shown</t>
  </si>
  <si>
    <t>Table X.2 shows the Other Standard Cost Calculations</t>
  </si>
  <si>
    <t>Table X.3 shows the Non-Standard Cost Calculations</t>
  </si>
  <si>
    <t>Enter the unit and the cost per unit and direct us to the place in the calculations tab where you calculated these numbers</t>
  </si>
  <si>
    <t>Table 1</t>
  </si>
  <si>
    <t>Table 1 will summarize based on your inputs in Tables 2-6</t>
  </si>
  <si>
    <t>Tables 2-6</t>
  </si>
  <si>
    <t>The number of FTE needed</t>
  </si>
  <si>
    <t>the same position classification,</t>
  </si>
  <si>
    <t>Start Date</t>
  </si>
  <si>
    <r>
      <rPr>
        <sz val="10"/>
        <color theme="5"/>
        <rFont val="Arial"/>
        <family val="2"/>
      </rPr>
      <t>If different than default,</t>
    </r>
    <r>
      <rPr>
        <sz val="10"/>
        <rFont val="Arial"/>
        <family val="2"/>
      </rPr>
      <t xml:space="preserve"> enter the:</t>
    </r>
  </si>
  <si>
    <t>End Date</t>
  </si>
  <si>
    <t>indicates that you should NOT adjust that tab or column because it displays universal data and/or is formulaic based on your inputs in other places</t>
  </si>
  <si>
    <r>
      <rPr>
        <sz val="10"/>
        <color theme="5"/>
        <rFont val="Arial"/>
        <family val="2"/>
      </rPr>
      <t xml:space="preserve">If you need to make a change, </t>
    </r>
    <r>
      <rPr>
        <sz val="10"/>
        <rFont val="Arial"/>
        <family val="2"/>
      </rPr>
      <t>please discuss with your LCS analyst first</t>
    </r>
  </si>
  <si>
    <t>Computer Programming - Established (Current Year)</t>
  </si>
  <si>
    <t>Computer Programming - Established (Budget Year)</t>
  </si>
  <si>
    <t>Computer Programming - Established (Out Years)</t>
  </si>
  <si>
    <t>Computer Programing - Emerging (Current Year)</t>
  </si>
  <si>
    <t>Base Travel Mileage</t>
  </si>
  <si>
    <t>&lt;- Unhide for Revenue Standard Costs</t>
  </si>
  <si>
    <t>Capital Outlay (1st Yr Only)</t>
  </si>
  <si>
    <t>Fee Revenue</t>
  </si>
  <si>
    <t>Please document changes in fee revenue (if applicable) using the tables below.</t>
  </si>
  <si>
    <t>LLS Number:</t>
  </si>
  <si>
    <t>At least two years of revenue are typically required.</t>
  </si>
  <si>
    <t>Current Law</t>
  </si>
  <si>
    <t>Under the Bill</t>
  </si>
  <si>
    <t>Fee Impact</t>
  </si>
  <si>
    <t>Fee Name</t>
  </si>
  <si>
    <t>Fee Amount</t>
  </si>
  <si>
    <t>Payers</t>
  </si>
  <si>
    <t>Change in Revenue</t>
  </si>
  <si>
    <t>Totals</t>
  </si>
  <si>
    <t>Fee Revenue:</t>
  </si>
  <si>
    <t>TAB DESCRIPTIONS</t>
  </si>
  <si>
    <t>duties related to the same provisions of the bill</t>
  </si>
  <si>
    <t>Defaults to Never (i.e., ongoing FTE)</t>
  </si>
  <si>
    <t>Defaults to State (change for Safety/Trooper, Judicial)</t>
  </si>
  <si>
    <t>Table 1.1: Total Expenditures - All Years</t>
  </si>
  <si>
    <t xml:space="preserve">By default, tables are only visible for the budget year and out year 1 </t>
  </si>
  <si>
    <t>This will auto-populate based on the information you provided in the FTE tab and the standard cost information shown in the Salary and Cost Data tab</t>
  </si>
  <si>
    <t>These items populate using Common Policy or other standard costs.</t>
  </si>
  <si>
    <t>Be sure to indicate the fund source where fee revenue is deposited.</t>
  </si>
  <si>
    <t>Receiving Fund</t>
  </si>
  <si>
    <t>Enter the affected population, current fee (if any), and the estimated/specified fee about under the bill</t>
  </si>
  <si>
    <t>The Fee Revenue Tab is where you can estimate any new fees or fee increases that result from the bill</t>
  </si>
  <si>
    <r>
      <rPr>
        <b/>
        <sz val="10"/>
        <rFont val="Arial"/>
        <family val="2"/>
      </rPr>
      <t xml:space="preserve">Questions/Comments: </t>
    </r>
    <r>
      <rPr>
        <sz val="10"/>
        <rFont val="Arial"/>
        <family val="2"/>
      </rPr>
      <t>For questions or troubleshooting, please contact Kristine McLaughlin: kristine.mclaughlin@coleg.gov, 303-866-4776</t>
    </r>
  </si>
  <si>
    <t>Table 2.1: FTE Expenditures (Current Year)</t>
  </si>
  <si>
    <t>Table 1.1: Total Expendituress - All Years</t>
  </si>
  <si>
    <t>Table 2.2: Other Standard Expenditures (Current Year)</t>
  </si>
  <si>
    <t>Table 2.3: Non-Standard Expenditures (Current Year)</t>
  </si>
  <si>
    <t>Table 3.1: FTE Expenditures (Budget Year)</t>
  </si>
  <si>
    <t>Table 3.2: Other Standard Expenditures (Budget Year)</t>
  </si>
  <si>
    <t>Table 3.3: Non-Standard Expenditures (Budget Year)</t>
  </si>
  <si>
    <t>Table 4.1: FTE Expenditures (Out Year 1)</t>
  </si>
  <si>
    <t>Table 4.2: Other Standard Expenditures (Out Year 1)</t>
  </si>
  <si>
    <t>Table 4.3: Non Standard Expenditures (Out Year 1)</t>
  </si>
  <si>
    <t>Total Non-Standard Costs</t>
  </si>
  <si>
    <t>Base Annual Salary</t>
  </si>
  <si>
    <t xml:space="preserve"> (Click + to use/expand if hidden)</t>
  </si>
  <si>
    <t>As required by Bill Section</t>
  </si>
  <si>
    <t>Indirect Costs</t>
  </si>
  <si>
    <t>Green Highlighting</t>
  </si>
  <si>
    <t>Light Gray Highlighting</t>
  </si>
  <si>
    <t>Default Split:</t>
  </si>
  <si>
    <t>Note: you can list multiples in the same cell</t>
  </si>
  <si>
    <r>
      <rPr>
        <sz val="10"/>
        <color theme="5"/>
        <rFont val="Arial"/>
        <family val="2"/>
      </rPr>
      <t xml:space="preserve">If you use cash funds, </t>
    </r>
    <r>
      <rPr>
        <sz val="10"/>
        <color theme="1"/>
        <rFont val="Arial"/>
        <family val="2"/>
      </rPr>
      <t>specify which cash funds at the top of the page</t>
    </r>
  </si>
  <si>
    <t>(blank)</t>
  </si>
  <si>
    <t>Grand Total</t>
  </si>
  <si>
    <t>Sum of Current Year</t>
  </si>
  <si>
    <t>Sum of Budget Year</t>
  </si>
  <si>
    <t>Sum of Out Year 1</t>
  </si>
  <si>
    <t>Sum of Out Year 2</t>
  </si>
  <si>
    <t>Sum of Out Year 3</t>
  </si>
  <si>
    <t>Note: defaults to 100% General Fund</t>
  </si>
  <si>
    <t>If the formulaic tab is useful but not complete,</t>
  </si>
  <si>
    <t>Base Monthly Salary</t>
  </si>
  <si>
    <t>Inputs</t>
  </si>
  <si>
    <t>Computer Programming - Emerging (Current Year)</t>
  </si>
  <si>
    <t>Computer Programming - Emerging (Budget Year)</t>
  </si>
  <si>
    <t>Computer Programming - Emerging (Out Years)</t>
  </si>
  <si>
    <t>Check Sum</t>
  </si>
  <si>
    <t>Bill</t>
  </si>
  <si>
    <t>Start Date (MM/YYYY)</t>
  </si>
  <si>
    <t>Y</t>
  </si>
  <si>
    <t>All Employee Insurance For Formula</t>
  </si>
  <si>
    <t>Supplemental PERA For Formula</t>
  </si>
  <si>
    <t>Central</t>
  </si>
  <si>
    <t>Table 1: Department Info</t>
  </si>
  <si>
    <t>Table 1:</t>
  </si>
  <si>
    <t xml:space="preserve">Table 2: FTE Inputs for Personnel Services, Standard Operating, and Capital Outlay Calculation </t>
  </si>
  <si>
    <t>Include?</t>
  </si>
  <si>
    <t>N</t>
  </si>
  <si>
    <t>Total</t>
  </si>
  <si>
    <t>Copy template and rename AGENCY_XBXX-XXXX_Response_MM.DD (i.e HCPF_SB24-001_Response_01.31)</t>
  </si>
  <si>
    <t>The section of the bill driving the need</t>
  </si>
  <si>
    <t>To add rows</t>
  </si>
  <si>
    <t>select the ENTIRE row above the new row and drag it down</t>
  </si>
  <si>
    <t>Do the same for any subsequent tabs</t>
  </si>
  <si>
    <t>i.e. If you added a row in Tab 1 - FTE Entry, add that row to Tables X.1 in tabs 2 and 3</t>
  </si>
  <si>
    <t>If you added a row in Tab 2 - Expenditures, add that same row to Tab 3</t>
  </si>
  <si>
    <t>Table 2</t>
  </si>
  <si>
    <t>Table 3</t>
  </si>
  <si>
    <t>Cost info fill out automatically</t>
  </si>
  <si>
    <r>
      <rPr>
        <sz val="10"/>
        <color theme="5"/>
        <rFont val="Arial"/>
        <family val="2"/>
      </rPr>
      <t>Defaults</t>
    </r>
    <r>
      <rPr>
        <sz val="10"/>
        <rFont val="Arial"/>
        <family val="2"/>
      </rPr>
      <t xml:space="preserve"> to centrally appropriated unless you have more than 20 FTE</t>
    </r>
  </si>
  <si>
    <t>Table 1 will summarize costs for all fiscal years based on your inputs in Tables 2-6</t>
  </si>
  <si>
    <r>
      <rPr>
        <sz val="10"/>
        <color theme="5"/>
        <rFont val="Arial"/>
        <family val="2"/>
      </rPr>
      <t xml:space="preserve">If you added more than five entries in the FTE Tab, </t>
    </r>
    <r>
      <rPr>
        <sz val="10"/>
        <rFont val="Arial"/>
        <family val="2"/>
      </rPr>
      <t>insert more rows above the totaling row in Table X.1</t>
    </r>
    <r>
      <rPr>
        <sz val="10"/>
        <color theme="5"/>
        <rFont val="Arial"/>
        <family val="2"/>
      </rPr>
      <t>, then</t>
    </r>
    <r>
      <rPr>
        <sz val="10"/>
        <rFont val="Arial"/>
        <family val="2"/>
      </rPr>
      <t xml:space="preserve"> select the ENTIRE row above the newly added rows and drag it down (See General Info)</t>
    </r>
  </si>
  <si>
    <r>
      <rPr>
        <i/>
        <sz val="10"/>
        <color theme="5"/>
        <rFont val="Arial"/>
        <family val="2"/>
      </rPr>
      <t>If you need funding in the current year or if the out year 2/3 costs are different than out year 1,</t>
    </r>
    <r>
      <rPr>
        <i/>
        <sz val="10"/>
        <rFont val="Arial"/>
        <family val="2"/>
      </rPr>
      <t xml:space="preserve"> unhide those tables with the + buttons </t>
    </r>
    <r>
      <rPr>
        <i/>
        <sz val="10"/>
        <color theme="5"/>
        <rFont val="Arial"/>
        <family val="2"/>
      </rPr>
      <t>and</t>
    </r>
    <r>
      <rPr>
        <i/>
        <sz val="10"/>
        <rFont val="Arial"/>
        <family val="2"/>
      </rPr>
      <t xml:space="preserve"> mark them as included in Table 1</t>
    </r>
  </si>
  <si>
    <r>
      <rPr>
        <sz val="10"/>
        <color theme="5"/>
        <rFont val="Arial"/>
        <family val="2"/>
      </rPr>
      <t>If you need funding in the current year or if the out year 2/3 costs are different than out year 1,</t>
    </r>
    <r>
      <rPr>
        <sz val="10"/>
        <rFont val="Arial"/>
        <family val="2"/>
      </rPr>
      <t xml:space="preserve"> unhide those tables with the + buttons </t>
    </r>
    <r>
      <rPr>
        <sz val="10"/>
        <color theme="5"/>
        <rFont val="Arial"/>
        <family val="2"/>
      </rPr>
      <t>and</t>
    </r>
    <r>
      <rPr>
        <sz val="10"/>
        <rFont val="Arial"/>
        <family val="2"/>
      </rPr>
      <t xml:space="preserve"> mark them as included in Table 1</t>
    </r>
  </si>
  <si>
    <t>A header is included so that you may easily hide and unhide years</t>
  </si>
  <si>
    <t>The Calculations Tab and Fee Revenue Tab stand alone (they do not pull or feed into anything).</t>
  </si>
  <si>
    <t>The Fee Revenue Tab is available for estimating fee impacts.</t>
  </si>
  <si>
    <t>2) Next, if new FTE is required, enter the staff information on the FTE Tab.</t>
  </si>
  <si>
    <t>Note: there are two versions of the Funding Source Tab - one is formulaic and allows you to enter fund splits that apply to all expenditures by percent (i.e., 100% General Fund, or 50% General Fund and 50% Cash Funds)</t>
  </si>
  <si>
    <t>Bill Number:</t>
  </si>
  <si>
    <t>Division:</t>
  </si>
  <si>
    <t>FN Common Policies</t>
  </si>
  <si>
    <t>Not required</t>
  </si>
  <si>
    <t>Based on FTE in Table 2</t>
  </si>
  <si>
    <t>Centrally Appropriated or Appropriated in Bill?</t>
  </si>
  <si>
    <t>Agency Contact:</t>
  </si>
  <si>
    <t>Table 1. Summary of FTE Positions by Year</t>
  </si>
  <si>
    <t>HOW TO USE THIS SPREADSHEET</t>
  </si>
  <si>
    <t>indicates that you must fill out that tab, column, or cell to add or adjust a cost</t>
  </si>
  <si>
    <t>INCLUDE/EXCLUDE ROWS</t>
  </si>
  <si>
    <t>COLOR CODING</t>
  </si>
  <si>
    <t>Include Y/N?</t>
  </si>
  <si>
    <t xml:space="preserve">Why is this function here? It is useful for "what if" analysis, to see the impact of changes without removing data from your spreadsheet. </t>
  </si>
  <si>
    <t>Also, it allows you to clearly exclude a cost based on an amendment or new information/assumptions.</t>
  </si>
  <si>
    <t>TIPS (WORKSHEET WIDE)</t>
  </si>
  <si>
    <t>Select the row below where you want the new row and click insert</t>
  </si>
  <si>
    <t>EXPAND / HIDE SECTIONS</t>
  </si>
  <si>
    <t>Click + / - in the gray area on the left of your screen to expand or hide sections on each tab.</t>
  </si>
  <si>
    <t>For example, the current fiscal year and out-years 2 and 3 are hidden by default.  Click + if you need to use/see these sections.</t>
  </si>
  <si>
    <t>If you aren't familiar with expanding/collapsing sections, you can do so in the section immediately below to see detailed descriptions of each tab on this worksheet.</t>
  </si>
  <si>
    <t>May be less than 1.0, but round to the nearest 0.1 FTE</t>
  </si>
  <si>
    <t>May be more than 1.0 if you want to hire multiple people with:</t>
  </si>
  <si>
    <t>Select Type of Employee from the dropdown menu</t>
  </si>
  <si>
    <t>FILE NAME</t>
  </si>
  <si>
    <t>All Employee Insurance/ Supplemental PERA</t>
  </si>
  <si>
    <t>To add FTE, enter the following into Table 2:</t>
  </si>
  <si>
    <r>
      <rPr>
        <sz val="10"/>
        <color theme="5"/>
        <rFont val="Arial"/>
        <family val="2"/>
      </rPr>
      <t>Defaults</t>
    </r>
    <r>
      <rPr>
        <sz val="10"/>
        <rFont val="Arial"/>
        <family val="2"/>
      </rPr>
      <t xml:space="preserve"> to $0 Per FTE. Toggle to select standard cost if leased space is needed, or enter a custom amount.</t>
    </r>
  </si>
  <si>
    <t>This row can be used to calculate indirect cost assessments as a percent of total appropriations.</t>
  </si>
  <si>
    <t>Note: If you need to appropriate funds for indirect costs in the bill, rather than centrally appropriated, follow the instructions on the cell input (hard code costs before selecting "Bill")</t>
  </si>
  <si>
    <t>If your agency uses a different method of calculating indirect costs, you can do so in the Calculations Tab and we will incorporate as needed.</t>
  </si>
  <si>
    <t>Table 2 shows the estimates for the current year, Table 3 for the upcoming budget year, etc.</t>
  </si>
  <si>
    <t>Fund Source:</t>
  </si>
  <si>
    <t>The Fund Source Tab is where you will indicate the fund source (GF, CF, FF) and line item for costs under the bill</t>
  </si>
  <si>
    <t>The other is MANUAL for you to do more custom/complicated fund source allocations</t>
  </si>
  <si>
    <t>To use the MANUAL Fund Source tab</t>
  </si>
  <si>
    <t>Fill out the fund splits for each item in Table 2.1 onward.  You can do this by adding formulas or other methods.</t>
  </si>
  <si>
    <t>To use the FORMULAIC Fund Source tab</t>
  </si>
  <si>
    <t>If all costs are paid from one source or have the same fund splits, use 3-Fund Source (Formulaic)</t>
  </si>
  <si>
    <t>Enter the percentage fund splits at top of page</t>
  </si>
  <si>
    <t>Note:  there are TWO Fund Source tabs: one is FORMULAIC for allocating costs to fund sources by percentages</t>
  </si>
  <si>
    <t xml:space="preserve">Grayed cells are populating using from the Expenditures Tab </t>
  </si>
  <si>
    <r>
      <rPr>
        <sz val="10"/>
        <color theme="5"/>
        <rFont val="Arial"/>
        <family val="2"/>
      </rPr>
      <t xml:space="preserve">If you added rows to the Expenditures tab, </t>
    </r>
    <r>
      <rPr>
        <sz val="10"/>
        <rFont val="Arial"/>
        <family val="2"/>
      </rPr>
      <t>add the same row here</t>
    </r>
    <r>
      <rPr>
        <sz val="10"/>
        <color theme="5"/>
        <rFont val="Arial"/>
        <family val="2"/>
      </rPr>
      <t>,</t>
    </r>
  </si>
  <si>
    <t>then select the ENTIRE row above the newly added row and drag it down to populate information from the Expenditures tab (See General Info)</t>
  </si>
  <si>
    <t>Use whichever is more useful.  You can hide the Fund Source Tab that you don't need or move it to the far right</t>
  </si>
  <si>
    <t>The Check Sum column indicates if all rows/cost items have been allocated to a fund source</t>
  </si>
  <si>
    <r>
      <rPr>
        <b/>
        <sz val="10"/>
        <rFont val="Arial"/>
        <family val="2"/>
      </rPr>
      <t xml:space="preserve">Advanced Method </t>
    </r>
    <r>
      <rPr>
        <sz val="10"/>
        <rFont val="Arial"/>
        <family val="2"/>
      </rPr>
      <t>- Using the Formulaic Fund Source with multiple fund splits</t>
    </r>
  </si>
  <si>
    <t>Fill out the formulaic tab using the most common percentage/fund split</t>
  </si>
  <si>
    <t>Table 2 shows the estimate for the current year, Table 3 for the budget year, etc.</t>
  </si>
  <si>
    <t xml:space="preserve">Nearly every row in this worksheet includes a Y/N toggle in Column A.  Selecting "N" will exclude a row from the analysis and it will not contribute to table sums.  </t>
  </si>
  <si>
    <t>Calculated off Total Appropriations by year on the Expenditures Tab</t>
  </si>
  <si>
    <t>Start Date Month</t>
  </si>
  <si>
    <t>Start Date Year</t>
  </si>
  <si>
    <t>End Date Month</t>
  </si>
  <si>
    <t>End Date Year</t>
  </si>
  <si>
    <t xml:space="preserve">Because of how information flows, it is best to start with tab 1 and move forward </t>
  </si>
  <si>
    <t>The other version of the Funding Source Tab allows you to manually enter the information</t>
  </si>
  <si>
    <t>Robes/Cleaning</t>
  </si>
  <si>
    <t>Travel</t>
  </si>
  <si>
    <t>Courtroom</t>
  </si>
  <si>
    <t>Conference room</t>
  </si>
  <si>
    <t>Safety Equipment (Probation Only)</t>
  </si>
  <si>
    <t>&lt;= Click + to see more FTE rows</t>
  </si>
  <si>
    <t>Other</t>
  </si>
  <si>
    <t>Operating</t>
  </si>
  <si>
    <t>Table 2.  FTE-Related Costs (Full Year)</t>
  </si>
  <si>
    <r>
      <t>This tab shows summary information about the FTE entered on the FTE Entry Tab.</t>
    </r>
    <r>
      <rPr>
        <b/>
        <sz val="10"/>
        <rFont val="Arial"/>
        <family val="2"/>
      </rPr>
      <t xml:space="preserve"> Do NOT edit this tab. </t>
    </r>
    <r>
      <rPr>
        <sz val="10"/>
        <rFont val="Arial"/>
        <family val="2"/>
      </rPr>
      <t xml:space="preserve"> It is for informational purposes only so that you can easily see / verify FTE-related costs. Costs are shown on a full-year basis and adjusted as necessary when populating the Expenditures Tab for each relevant fiscal year.  
To update the pivot table (Table 1), hit "Refresh all" on the Data menu, or right click the table and hit "Refresh" and drag the formulas for the costs down. Note: Table 1 dollar amounts rounded to the nearest thousand</t>
    </r>
  </si>
  <si>
    <t>Bill Topic</t>
  </si>
  <si>
    <t>&lt;=Click + to see more FTE rows. If filling out more rows, toggle Column A to "Y" to include costs</t>
  </si>
  <si>
    <t>CDLE - Salesforce License</t>
  </si>
  <si>
    <t xml:space="preserve">                      Based on FTE in Table 2</t>
  </si>
  <si>
    <t>Table 5: Other Approved Agency Common Policy FTE Costs (select in Table 3, Column C)</t>
  </si>
  <si>
    <t>Full-Year FTE</t>
  </si>
  <si>
    <t>Source/Notes</t>
  </si>
  <si>
    <t>Defaults to DPA standard (would change if not a DPA position)</t>
  </si>
  <si>
    <t>The Calculation Tab is available for detailed or auxiliary calculations.</t>
  </si>
  <si>
    <t>FTE Receiving
One-Time Capital</t>
  </si>
  <si>
    <t>Explanation</t>
  </si>
  <si>
    <t>(enter in total row if one fund, or for each row if multiple funds)</t>
  </si>
  <si>
    <t>Table 3: Centrally Appropriated / POTS Costs</t>
  </si>
  <si>
    <t>Centrally Appropriated / POTS Costs</t>
  </si>
  <si>
    <t>Table 4: Non-Standard and Agency-Specific FTE Costs</t>
  </si>
  <si>
    <t>Operating/Ongoing</t>
  </si>
  <si>
    <t>Agency-Specific Capital/One-Time FTE Cost</t>
  </si>
  <si>
    <t>Agency-Specific Operating/Ongoing FTE Cost</t>
  </si>
  <si>
    <t>Total Centrally Appropriated / POTS Costs</t>
  </si>
  <si>
    <t>Total Non-Standard and Agency-Specific FTE Costs</t>
  </si>
  <si>
    <t>Non-Standard and Agency-Specific FTE Costs</t>
  </si>
  <si>
    <t>Indirect Costs Current Year</t>
  </si>
  <si>
    <t>Indirect Costs Budget Year</t>
  </si>
  <si>
    <t>Indirect Costs Out Year 1</t>
  </si>
  <si>
    <t>Indirect Costs Out Year 2</t>
  </si>
  <si>
    <t>Indirect Costs Out Year 3</t>
  </si>
  <si>
    <t>Other Operating</t>
  </si>
  <si>
    <t>Other Capital</t>
  </si>
  <si>
    <t>&lt;= Click + to see Revenue Standard Costs</t>
  </si>
  <si>
    <t>&lt;= Click + to see more rows</t>
  </si>
  <si>
    <r>
      <t xml:space="preserve">By default, most rows are included.  Excluded rows will show up in gray strikethrough text </t>
    </r>
    <r>
      <rPr>
        <strike/>
        <sz val="10"/>
        <color theme="0" tint="-0.34998626667073579"/>
        <rFont val="Arial"/>
        <family val="2"/>
      </rPr>
      <t>like this right here.</t>
    </r>
  </si>
  <si>
    <t>&lt;=Click + to calculate indirect costs by year</t>
  </si>
  <si>
    <t>Capital/One-Time</t>
  </si>
  <si>
    <t>&lt;= Click +  if you need to add non-standard FTE costs (i.e., additional/unique operating or capital)</t>
  </si>
  <si>
    <t>&lt;= Click + to see Dept. of Revenue Standard Costs</t>
  </si>
  <si>
    <t>&lt;= Click + to see/use more rows</t>
  </si>
  <si>
    <t>Enter your Department and bill number.  Provide contact information for person on staff who completed the spreadsheet or who can respond to questions from LCS.</t>
  </si>
  <si>
    <t>Also, by default, the worksheet shows 5 lines for FTE entry.  Click + to see more FTE rows in various sections of the spreadsheet.</t>
  </si>
  <si>
    <t>Select month from drop down menu or enter in MM/DD format (it will then automatically put the month into the correct format).</t>
  </si>
  <si>
    <t>Enter year in YYYY format, or select the from the drop down menu.</t>
  </si>
  <si>
    <t>if applicable, enter the Month/Year for the FTE</t>
  </si>
  <si>
    <t>Entry format for month/year is the same as for the start date described above.</t>
  </si>
  <si>
    <t>FTE Receiving One-Time Capital</t>
  </si>
  <si>
    <t>By default, this field rounds to the nearest whole number for the full-year FTE amount entered on each line.</t>
  </si>
  <si>
    <t>You can manually adjust this number if needed.  For example, set to 0 for staff in a program being continued by a bill</t>
  </si>
  <si>
    <t>You may also need to adjust if the line-by-line rounding results in dramatically too few or too many FTE receiving capital outlay (this is only a problem if entering partial FTE across many lines)</t>
  </si>
  <si>
    <r>
      <rPr>
        <sz val="10"/>
        <color theme="5"/>
        <rFont val="Arial"/>
        <family val="2"/>
      </rPr>
      <t>If you need more than fifteen entries,</t>
    </r>
    <r>
      <rPr>
        <sz val="10"/>
        <rFont val="Arial"/>
        <family val="2"/>
      </rPr>
      <t xml:space="preserve"> select the ENTIRE row for the fifteenth entry and drag it down (see TIPS above)</t>
    </r>
  </si>
  <si>
    <r>
      <rPr>
        <sz val="10"/>
        <color theme="5"/>
        <rFont val="Arial"/>
        <family val="2"/>
      </rPr>
      <t>If you need more than five lines for FTE entry,</t>
    </r>
    <r>
      <rPr>
        <sz val="10"/>
        <rFont val="Arial"/>
        <family val="2"/>
      </rPr>
      <t xml:space="preserve"> click the + on the left to expand and view an additional ten rows</t>
    </r>
  </si>
  <si>
    <t xml:space="preserve">TIP:  </t>
  </si>
  <si>
    <r>
      <rPr>
        <sz val="10"/>
        <color theme="5"/>
        <rFont val="Arial"/>
        <family val="2"/>
      </rPr>
      <t>If you need to enter different FTE amounts for a position for different years</t>
    </r>
    <r>
      <rPr>
        <sz val="10"/>
        <rFont val="Arial"/>
        <family val="2"/>
      </rPr>
      <t>, use the start/end dates.</t>
    </r>
  </si>
  <si>
    <t>If you need to calculate indirect cost in a different way (other than as a set percentage of total appropriations, expand the section and use the year-by-year indirect cost lines</t>
  </si>
  <si>
    <t>If more complicated calculations are required, use the calculations tab, and populate this row as needed.</t>
  </si>
  <si>
    <t>Table 4</t>
  </si>
  <si>
    <t>This spreadsheet includes several costs (listed in Table 5) that agencies commonly use or include in department-specific common policies.</t>
  </si>
  <si>
    <t>In Table 4, select a cost from the drop down menu or manually enter a cost item.  If selecting a cost, it will automatically populate from Table 5.</t>
  </si>
  <si>
    <t>If manually entering a non-standard FTE cost, be sure to enter the unit cost.</t>
  </si>
  <si>
    <t>Then, for each line, enter the number of FTE to which the cost applies, and enter the start/end dates as applicable.</t>
  </si>
  <si>
    <t>If you have a common FTE cost that your agency would like to include, contact LCS.</t>
  </si>
  <si>
    <t xml:space="preserve">Enter the number of units requested and provide an explanation of the need </t>
  </si>
  <si>
    <t>Use these tables to estimate cost for items that are not included in the standard cost table.</t>
  </si>
  <si>
    <t>This is where you will enter common items such as contractors, grants, and other such costs not included elsewhere.</t>
  </si>
  <si>
    <r>
      <t xml:space="preserve">The </t>
    </r>
    <r>
      <rPr>
        <b/>
        <sz val="10"/>
        <rFont val="Arial"/>
        <family val="2"/>
      </rPr>
      <t>FTE Costs tab</t>
    </r>
    <r>
      <rPr>
        <sz val="10"/>
        <rFont val="Arial"/>
        <family val="2"/>
      </rPr>
      <t xml:space="preserve"> is a reference only tab that shows FTE costs on a full-year basis.  You can confirm that detailed FTE costs are showing up as expected on this tab.</t>
    </r>
  </si>
  <si>
    <t>These costs are generated based on the info you enter into tab 1 and are then adjusted before populating the Expenditures and Fund Split tabs based on start/end dates and other prorations.</t>
  </si>
  <si>
    <t>Input messages</t>
  </si>
  <si>
    <t xml:space="preserve">Most cells in this spreadsheet have a prompt describing how to use the row/cell/section and how to properly enter data. </t>
  </si>
  <si>
    <t>If you don't want these messages or they are in the way, you can move the yellow box to the side and it will stay there.</t>
  </si>
  <si>
    <t>If you move the input message, it will reset to the original location the next time you open the file.</t>
  </si>
  <si>
    <t>For example, if you need 10 FTE Accountant II's in the budget year, which reduces to 5 FTE Accountant II's in future years, then:</t>
  </si>
  <si>
    <t>on one line, enter 10 FTE with a start date of 7/1/24 and an end date of 6/30/2025 for FY 2024-25</t>
  </si>
  <si>
    <t>On the next line, enter 5 FTE with a start date of 7/1/25 and no end date.</t>
  </si>
  <si>
    <t>Table 4.3: Non-Standard Expenditures (Out Year 1)</t>
  </si>
  <si>
    <t>Table 4.2: Standard Expenditures (Out Year 1)</t>
  </si>
  <si>
    <t>Table 3.2: Standard Expenditures (Budget Year)</t>
  </si>
  <si>
    <t>Table 6.1: FTE Expenditures (Out Year 3)</t>
  </si>
  <si>
    <t>Table 6.3: Non-Standard Expenditures (Out Year 3)</t>
  </si>
  <si>
    <t>Table 2.2: Standard Expenditures (Current Year)</t>
  </si>
  <si>
    <t>List cash funds here, if applicable.</t>
  </si>
  <si>
    <t>List cash funds, if applicable</t>
  </si>
  <si>
    <t>&lt;= Click + to expand if you added more FTE rows and Pivot Table 1 is cut off.</t>
  </si>
  <si>
    <t>Table 5.2: Standard Expenditure (Out Year 2)</t>
  </si>
  <si>
    <t>Table 6.2: Standard Expenditures (Out Year 3)</t>
  </si>
  <si>
    <t>Non-Standard FTE Costs</t>
  </si>
  <si>
    <t>Adjust any rows that are different than the original fund split on the formulaic tab</t>
  </si>
  <si>
    <t>These numbers automatically turn red so that you can see where you made adjustments</t>
  </si>
  <si>
    <t>Note: the bill may create the need for a new line items - please indicate if so</t>
  </si>
  <si>
    <t>^ Click +/- to view/hide current year/more out years</t>
  </si>
  <si>
    <t>Version:</t>
  </si>
  <si>
    <t>Release Date:</t>
  </si>
  <si>
    <t>Table 5.3: Non-Standard Expenditure (Out Year 2)</t>
  </si>
  <si>
    <t>Sumif Formulas (Tab 3 Manual)</t>
  </si>
  <si>
    <t>Sumif Formulas (Tab 3 Formulaic)</t>
  </si>
  <si>
    <t>Centrally Appropriated Lines</t>
  </si>
  <si>
    <t>Specify the line item here and/or fill out the additional line item detail page if this format is insufficient</t>
  </si>
  <si>
    <t>Additional Line Item Detail</t>
  </si>
  <si>
    <t>The JBC staff needs the line item detail to write the appropriations clause</t>
  </si>
  <si>
    <r>
      <rPr>
        <sz val="10"/>
        <color theme="5"/>
        <rFont val="Arial"/>
        <family val="2"/>
      </rPr>
      <t xml:space="preserve">If the Line Item Column on Tab 3 was insufficient to provide this detail, </t>
    </r>
    <r>
      <rPr>
        <sz val="10"/>
        <rFont val="Arial"/>
        <family val="2"/>
      </rPr>
      <t>provide it here</t>
    </r>
  </si>
  <si>
    <t>(We get spreadsheets from multiple agencies, so this is very helpful for us)</t>
  </si>
  <si>
    <t>1) Start with on FTE Entry Tab. Select your department and enter your contact information, as well as the bill number</t>
  </si>
  <si>
    <t>4) The Funding Source Tab will pull information from the other tabs and summarize it. You can then use this tab to indicate the fund source(s) for all of the expenditures.</t>
  </si>
  <si>
    <t>FTE Entry Tab:</t>
  </si>
  <si>
    <t>The FTE Entry tab is where you indicate staffing for the bill</t>
  </si>
  <si>
    <t>The Expenditures Tab is where you will estimate all other costs for the bill that are not related to FTE</t>
  </si>
  <si>
    <t>The Additional Line Item Detail Tab is a free-form space to specify line items if the column provided on Tab 3 is insufficient</t>
  </si>
  <si>
    <t>3) The Expenditures Tab will pull any information from the FTE Entry Tab, and you can add other expenditures, as necessary (legal services, contractor cost, IT costs, etc.)</t>
  </si>
  <si>
    <t>Table 3 is used to calculate centrally appropriated FTE Costs (HLD/AED/SAED/etc.) and department indirect cost assessments</t>
  </si>
  <si>
    <t>To use these, you can calculate or enter the amount subject to the assessment and enter the applicable indirect rate.  Repeat this for each year of the analysis.</t>
  </si>
  <si>
    <t>Table 4 is used to calculate any additional nonstandard or agency-specific per FTE cost.</t>
  </si>
  <si>
    <r>
      <rPr>
        <sz val="10"/>
        <color theme="5"/>
        <rFont val="Arial"/>
        <family val="2"/>
      </rPr>
      <t>Or if you filled out the Line Item Column on Tab 3,</t>
    </r>
    <r>
      <rPr>
        <sz val="10"/>
        <rFont val="Arial"/>
        <family val="2"/>
      </rPr>
      <t xml:space="preserve"> it may be helpful to use the SUMIF formulas under each in columns D through H </t>
    </r>
  </si>
  <si>
    <t>Applies to FTE in Table 2 Rows (i.e. AB)</t>
  </si>
  <si>
    <t>&lt; 100 hrs, no approps</t>
  </si>
  <si>
    <t>Both Fund Source tabs have space where you can list the Long Bill line items (or new lines) affected by specific expenditures.</t>
  </si>
  <si>
    <t>You may use this space to simply list the line items, or you can use the tables to allocate/total expenditures by line item.</t>
  </si>
  <si>
    <t>To add totals, you must fill out the tables manually</t>
  </si>
  <si>
    <t>Various FTE Lines (see Tab 2)</t>
  </si>
  <si>
    <t>The JBC only needs the Budget Year info (and the Current Year info, if impacted). Line items affected in the Out Years will be addressed during the budget process.</t>
  </si>
  <si>
    <t>ISD Programming Support</t>
  </si>
  <si>
    <t>FTE Receiving Cap</t>
  </si>
  <si>
    <t>Difference</t>
  </si>
  <si>
    <t>Changes</t>
  </si>
  <si>
    <t>Full (Posititve) FTE</t>
  </si>
  <si>
    <t>Full ABS(FTE)</t>
  </si>
  <si>
    <t>Medicare</t>
  </si>
  <si>
    <t>ADDICTION SPECIALIST I</t>
  </si>
  <si>
    <t>C4N1XX</t>
  </si>
  <si>
    <t>0</t>
  </si>
  <si>
    <t>ADDICTION SPECIALIST II</t>
  </si>
  <si>
    <t>C4N2XX</t>
  </si>
  <si>
    <t>CRIMINAL INVESTIGATOR V</t>
  </si>
  <si>
    <t>A2A6XX</t>
  </si>
  <si>
    <t>CRIMINAL INVESTIGATOR VI</t>
  </si>
  <si>
    <t>A2A7XX</t>
  </si>
  <si>
    <t>CYBER SECURITY I</t>
  </si>
  <si>
    <t>T1B1XX</t>
  </si>
  <si>
    <t>T09</t>
  </si>
  <si>
    <t>CYBER SECURITY II</t>
  </si>
  <si>
    <t>T1B2XX</t>
  </si>
  <si>
    <t>T12</t>
  </si>
  <si>
    <t>CYBER SECURITY III</t>
  </si>
  <si>
    <t>T1B3XX</t>
  </si>
  <si>
    <t>T15</t>
  </si>
  <si>
    <t>CYBER SECURITY IV</t>
  </si>
  <si>
    <t>T1B4XX</t>
  </si>
  <si>
    <t>T18</t>
  </si>
  <si>
    <t>CYBER SECURITY V</t>
  </si>
  <si>
    <t>T1B5XX</t>
  </si>
  <si>
    <t>T20</t>
  </si>
  <si>
    <t>CYBER SECURITY VI</t>
  </si>
  <si>
    <t>T1B6XX</t>
  </si>
  <si>
    <t>T22</t>
  </si>
  <si>
    <t>DATABASE SERVICES I</t>
  </si>
  <si>
    <t>T1C1XX</t>
  </si>
  <si>
    <t>T08</t>
  </si>
  <si>
    <t>DATABASE SERVICES II</t>
  </si>
  <si>
    <t>T1C2XX</t>
  </si>
  <si>
    <t>T11</t>
  </si>
  <si>
    <t>DATABASE SERVICES III</t>
  </si>
  <si>
    <t>T1C3XX</t>
  </si>
  <si>
    <t>T14</t>
  </si>
  <si>
    <t>DATABASE SERVICES IV</t>
  </si>
  <si>
    <t>T1C4XX</t>
  </si>
  <si>
    <t>T17</t>
  </si>
  <si>
    <t>DATABASE SERVICES V</t>
  </si>
  <si>
    <t>T1C5XX</t>
  </si>
  <si>
    <t>T19</t>
  </si>
  <si>
    <t>DATABASE SERVICES VI</t>
  </si>
  <si>
    <t>T1C6XX</t>
  </si>
  <si>
    <t>T21</t>
  </si>
  <si>
    <t>FIRE MARSHAL I</t>
  </si>
  <si>
    <t>A5B1XX</t>
  </si>
  <si>
    <t>FIRE MARSHAL II</t>
  </si>
  <si>
    <t>A5B2XX</t>
  </si>
  <si>
    <t>FIRE MARSHAL III</t>
  </si>
  <si>
    <t>A5B3XX</t>
  </si>
  <si>
    <t>A20</t>
  </si>
  <si>
    <t>FIRE MARSHAL IV</t>
  </si>
  <si>
    <t>A5B4XX</t>
  </si>
  <si>
    <t>FIRE MARSHAL TRAINEE</t>
  </si>
  <si>
    <t>A5B9XX</t>
  </si>
  <si>
    <t>FIRE MARSHAL V</t>
  </si>
  <si>
    <t>A5B5XX</t>
  </si>
  <si>
    <t>FIRE MARSHAL VI</t>
  </si>
  <si>
    <t>A5B6XX</t>
  </si>
  <si>
    <t>FIRE MARSHAL VII</t>
  </si>
  <si>
    <t>A5B7XX</t>
  </si>
  <si>
    <t>A24</t>
  </si>
  <si>
    <t>FIRE MARSHAL VIII</t>
  </si>
  <si>
    <t>A5B8XX</t>
  </si>
  <si>
    <t>FIREFIGHTER TRAINEE</t>
  </si>
  <si>
    <t>A5A1TX</t>
  </si>
  <si>
    <t>FIREFIGHTER VIII</t>
  </si>
  <si>
    <t>A5A8XX</t>
  </si>
  <si>
    <t>FORENSIC SCIENTIST AGENT I</t>
  </si>
  <si>
    <t>A2C1XX</t>
  </si>
  <si>
    <t>FORENSIC SCIENTIST AGENT II</t>
  </si>
  <si>
    <t>A2C2XX</t>
  </si>
  <si>
    <t>FORENSIC SCIENTIST AGENT III</t>
  </si>
  <si>
    <t>A2C3XX</t>
  </si>
  <si>
    <t>FORENSIC SCIENTIST AGENT IV</t>
  </si>
  <si>
    <t>A2C4XX</t>
  </si>
  <si>
    <t>FORENSIC SCIENTIST AGENT V</t>
  </si>
  <si>
    <t>A2C5XX</t>
  </si>
  <si>
    <t>FORENSIC SCIENTIST AGENT VI</t>
  </si>
  <si>
    <t>A2C6XX</t>
  </si>
  <si>
    <t>GEOGRAPHIC INFORMATION SYSTEMS I</t>
  </si>
  <si>
    <t>T1D1XX</t>
  </si>
  <si>
    <t>T07</t>
  </si>
  <si>
    <t>GEOGRAPHIC INFORMATION SYSTEMS II</t>
  </si>
  <si>
    <t>T1D2XX</t>
  </si>
  <si>
    <t>T10</t>
  </si>
  <si>
    <t>GEOGRAPHIC INFORMATION SYSTEMS III</t>
  </si>
  <si>
    <t>T1D3XX</t>
  </si>
  <si>
    <t>T13</t>
  </si>
  <si>
    <t>GEOGRAPHIC INFORMATION SYSTEMS IV</t>
  </si>
  <si>
    <t>T1D4XX</t>
  </si>
  <si>
    <t>T16</t>
  </si>
  <si>
    <t>GEOGRAPHIC INFORMATION SYSTEMS V</t>
  </si>
  <si>
    <t>T1D5XX</t>
  </si>
  <si>
    <t>GEOGRAPHIC INFORMATION SYSTEMS VI</t>
  </si>
  <si>
    <t>T1D6XX</t>
  </si>
  <si>
    <t>INFORMATION TECHNOLOGY I</t>
  </si>
  <si>
    <t>T1E1XX</t>
  </si>
  <si>
    <t>INFORMATION TECHNOLOGY II</t>
  </si>
  <si>
    <t>T1E2XX</t>
  </si>
  <si>
    <t>INFORMATION TECHNOLOGY III</t>
  </si>
  <si>
    <t>T1E3XX</t>
  </si>
  <si>
    <t>INFORMATION TECHNOLOGY IV</t>
  </si>
  <si>
    <t>T1E4XX</t>
  </si>
  <si>
    <t>INFORMATION TECHNOLOGY V</t>
  </si>
  <si>
    <t>T1E5XX</t>
  </si>
  <si>
    <t>INFORMATION TECHNOLOGY VI</t>
  </si>
  <si>
    <t>T1E6XX</t>
  </si>
  <si>
    <t>INFORMATION TECHNOLOGY VII</t>
  </si>
  <si>
    <t>T1E7XX</t>
  </si>
  <si>
    <t>IT BUSINESS ANALYST I</t>
  </si>
  <si>
    <t>T1F1XX</t>
  </si>
  <si>
    <t>IT BUSINESS ANALYST II</t>
  </si>
  <si>
    <t>T1F2XX</t>
  </si>
  <si>
    <t>IT BUSINESS ANALYST III</t>
  </si>
  <si>
    <t>T1F3XX</t>
  </si>
  <si>
    <t>IT BUSINESS ANALYST IV</t>
  </si>
  <si>
    <t>T1F4XX</t>
  </si>
  <si>
    <t>IT BUSINESS ANALYST V</t>
  </si>
  <si>
    <t>T1F5XX</t>
  </si>
  <si>
    <t>IT BUSINESS ANALYST VI</t>
  </si>
  <si>
    <t>T1F6XX</t>
  </si>
  <si>
    <t>IT DEVELOPER I</t>
  </si>
  <si>
    <t>T1G1XX</t>
  </si>
  <si>
    <t>IT DEVELOPER II</t>
  </si>
  <si>
    <t>T1G2XX</t>
  </si>
  <si>
    <t>IT DEVELOPER III</t>
  </si>
  <si>
    <t>T1G3XX</t>
  </si>
  <si>
    <t>IT DEVELOPER IV</t>
  </si>
  <si>
    <t>T1G4XX</t>
  </si>
  <si>
    <t>IT DEVELOPER V</t>
  </si>
  <si>
    <t>T1G5XX</t>
  </si>
  <si>
    <t>IT DEVELOPER VI</t>
  </si>
  <si>
    <t>T1G6XX</t>
  </si>
  <si>
    <t>IT INFRASTRUCTURE I</t>
  </si>
  <si>
    <t>T1J1XX</t>
  </si>
  <si>
    <t>IT INFRASTRUCTURE II</t>
  </si>
  <si>
    <t>T1J2XX</t>
  </si>
  <si>
    <t>IT INFRASTRUCTURE III</t>
  </si>
  <si>
    <t>T1J3XX</t>
  </si>
  <si>
    <t>IT INFRASTRUCTURE IV</t>
  </si>
  <si>
    <t>T1J4XX</t>
  </si>
  <si>
    <t>IT INFRASTRUCTURE V</t>
  </si>
  <si>
    <t>T1J5XX</t>
  </si>
  <si>
    <t>IT INFRASTRUCTURE VI</t>
  </si>
  <si>
    <t>T1J6XX</t>
  </si>
  <si>
    <t>IT PROJECT MANAGEMENT I</t>
  </si>
  <si>
    <t>T1H1XX</t>
  </si>
  <si>
    <t>IT PROJECT MANAGEMENT II</t>
  </si>
  <si>
    <t>T1H2XX</t>
  </si>
  <si>
    <t>IT PROJECT MANAGEMENT III</t>
  </si>
  <si>
    <t>T1H3XX</t>
  </si>
  <si>
    <t>IT PROJECT MANAGEMENT IV</t>
  </si>
  <si>
    <t>T1H4XX</t>
  </si>
  <si>
    <t>IT PROJECT MANAGEMENT V</t>
  </si>
  <si>
    <t>T1H5XX</t>
  </si>
  <si>
    <t>IT PROJECT MANAGEMENT VI</t>
  </si>
  <si>
    <t>T1H6XX</t>
  </si>
  <si>
    <t>IT SUPPORT SERVICES I</t>
  </si>
  <si>
    <t>T1I1XX</t>
  </si>
  <si>
    <t>IT SUPPORT SERVICES II</t>
  </si>
  <si>
    <t>T1I2XX</t>
  </si>
  <si>
    <t>IT SUPPORT SERVICES III</t>
  </si>
  <si>
    <t>T1I3XX</t>
  </si>
  <si>
    <t>IT SUPPORT SERVICES IV</t>
  </si>
  <si>
    <t>T1I4XX</t>
  </si>
  <si>
    <t>IT SUPPORT SERVICES V</t>
  </si>
  <si>
    <t>T1I5XX</t>
  </si>
  <si>
    <t>IT SUPPORT SERVICES VI</t>
  </si>
  <si>
    <t>T1I6XX</t>
  </si>
  <si>
    <t>IT SUPPORT SERVICES VII</t>
  </si>
  <si>
    <t>T1I7XX</t>
  </si>
  <si>
    <t>SPECIAL AGENT I</t>
  </si>
  <si>
    <t>A2B1XX</t>
  </si>
  <si>
    <t>SPECIAL AGENT II</t>
  </si>
  <si>
    <t>A2B2XX</t>
  </si>
  <si>
    <t>SPECIAL AGENT III</t>
  </si>
  <si>
    <t>A2B3XX</t>
  </si>
  <si>
    <t>SPECIAL AGENT IV</t>
  </si>
  <si>
    <t>A2B4XX</t>
  </si>
  <si>
    <t>SPECIAL AGENT V</t>
  </si>
  <si>
    <t>A2B5XX</t>
  </si>
  <si>
    <t>SPECIAL AGENT VI</t>
  </si>
  <si>
    <t>A2B6XX</t>
  </si>
  <si>
    <t>WEBMASTER I</t>
  </si>
  <si>
    <t>T1K1XX</t>
  </si>
  <si>
    <t>T06</t>
  </si>
  <si>
    <t>WEBMASTER II</t>
  </si>
  <si>
    <t>T1K2XX</t>
  </si>
  <si>
    <t>WEBMASTER III</t>
  </si>
  <si>
    <t>T1K3XX</t>
  </si>
  <si>
    <t>WEBMASTER IV</t>
  </si>
  <si>
    <t>T1K4XX</t>
  </si>
  <si>
    <t>WEBMASTER V</t>
  </si>
  <si>
    <t>T1K5XX</t>
  </si>
  <si>
    <t>WEBMASTER VI</t>
  </si>
  <si>
    <t>T1K6XX</t>
  </si>
  <si>
    <t>Magistrate</t>
  </si>
  <si>
    <t>FY 2024-25</t>
  </si>
  <si>
    <t>Library (initial set up &amp; ongoing maintenance/replacement)</t>
  </si>
  <si>
    <t>Jury Room</t>
  </si>
  <si>
    <t>AV Equipment</t>
  </si>
  <si>
    <t>Judge</t>
  </si>
  <si>
    <t>Standard</t>
  </si>
  <si>
    <t>Additional</t>
  </si>
  <si>
    <t>Standard Operating Costs Per FTE</t>
  </si>
  <si>
    <t>Capital Outlay Per FTE</t>
  </si>
  <si>
    <t>High Travel</t>
  </si>
  <si>
    <t>Judicial - Magistrate Additional Capital</t>
  </si>
  <si>
    <t>Judicial - High Travel Additional Capital</t>
  </si>
  <si>
    <t>Judicial - Magistrate Additional Operating</t>
  </si>
  <si>
    <t>Judicial - High Travel Employee Operating</t>
  </si>
  <si>
    <t>Computer Software (NOT CAPITAL)</t>
  </si>
  <si>
    <t>Judicial Clerk I</t>
  </si>
  <si>
    <t>Judicial Clerk II</t>
  </si>
  <si>
    <t>Judicial Clerk III</t>
  </si>
  <si>
    <t xml:space="preserve">Probation Officer </t>
  </si>
  <si>
    <t xml:space="preserve">Probation Supervisor </t>
  </si>
  <si>
    <t>Probation Support Specialist</t>
  </si>
  <si>
    <t>DRIVES Programming (Current Year)</t>
  </si>
  <si>
    <t>DRIVES Programming (Out Years)</t>
  </si>
  <si>
    <t>DRIVES Programming (Budget Year)</t>
  </si>
  <si>
    <t>Updated PERA  / IRS mileage reimbursement rates</t>
  </si>
  <si>
    <t>2.2 (2025)</t>
  </si>
  <si>
    <t>Updated STD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</si>
</sst>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Red]&quot;$&quot;#,##0"/>
    <numFmt numFmtId="165" formatCode="_(&quot;$&quot;* #,##0_);_(&quot;$&quot;* \(#,##0\);_(&quot;$&quot;* &quot;-&quot;??_);_(@_)"/>
    <numFmt numFmtId="166" formatCode="&quot;$&quot;#,##0"/>
    <numFmt numFmtId="167" formatCode="m/d/yy;@"/>
    <numFmt numFmtId="168" formatCode="_(#,##0_);\(#,##0\)"/>
    <numFmt numFmtId="169" formatCode="_(* #,##0.0_);_(* \(#,##0.0\);_(* &quot;-&quot;_);_(@_)"/>
    <numFmt numFmtId="170" formatCode="_(#,##0_)&quot;Hours&quot;;\(#,##0\)&quot;Hours&quot;"/>
    <numFmt numFmtId="171" formatCode="_(#,##0_)&quot;Miles&quot;;\(#,##0\)&quot;Miles&quot;"/>
    <numFmt numFmtId="172" formatCode="_(#,##0_)&quot;Forms&quot;;\(#,##0\)&quot;Forms&quot;"/>
    <numFmt numFmtId="173" formatCode="0.0;\-0.0;&quot;-&quot;"/>
    <numFmt numFmtId="174" formatCode="&quot;$&quot;#,##0.00"/>
    <numFmt numFmtId="175" formatCode="&quot;$&quot;#,##0\ ;\(&quot;$&quot;#,##0\)"/>
    <numFmt numFmtId="176" formatCode="[$-409]mmmm\ yyyy;@"/>
    <numFmt numFmtId="177" formatCode="0.0\ &quot;FTE&quot;"/>
    <numFmt numFmtId="178" formatCode="0.0&quot; FTE&quot;"/>
    <numFmt numFmtId="179" formatCode="mmmm\ yyyy"/>
    <numFmt numFmtId="180" formatCode="mmm"/>
    <numFmt numFmtId="181" formatCode="[$-409]mmmm\ d\,\ yyyy;@"/>
    <numFmt numFmtId="182" formatCode="0.0"/>
    <numFmt numFmtId="183" formatCode="#,##0.0_);[Red]\(#,##0.0\)"/>
    <numFmt numFmtId="184" formatCode="#,##0.0_);\(#,##0.0\)"/>
  </numFmts>
  <fonts count="26" x14ac:knownFonts="1">
    <font>
      <sz val="10"/>
      <name val="Arial"/>
    </font>
    <font>
      <b/>
      <sz val="10"/>
      <name val="Arial"/>
      <family val="2"/>
    </font>
    <font>
      <sz val="10"/>
      <color theme="1"/>
      <name val="Arial"/>
      <family val="2"/>
    </font>
    <font>
      <sz val="10"/>
      <name val="Arial"/>
      <family val="2"/>
    </font>
    <font>
      <b/>
      <sz val="10"/>
      <color theme="1"/>
      <name val="Arial"/>
      <family val="2"/>
    </font>
    <font>
      <b/>
      <sz val="12"/>
      <color rgb="FF000000"/>
      <name val="Calibri"/>
      <family val="2"/>
    </font>
    <font>
      <sz val="12"/>
      <color theme="1"/>
      <name val="Calibri"/>
      <family val="2"/>
    </font>
    <font>
      <sz val="10"/>
      <color rgb="FF000000"/>
      <name val="Arial"/>
      <family val="2"/>
    </font>
    <font>
      <sz val="10"/>
      <color theme="0" tint="-0.499984740745262"/>
      <name val="Arial"/>
      <family val="2"/>
    </font>
    <font>
      <sz val="12"/>
      <color rgb="FFFF0000"/>
      <name val="Calibri"/>
      <family val="2"/>
    </font>
    <font>
      <i/>
      <sz val="10"/>
      <name val="Arial"/>
      <family val="2"/>
    </font>
    <font>
      <b/>
      <sz val="10"/>
      <color rgb="FF000000"/>
      <name val="Arial"/>
      <family val="2"/>
    </font>
    <font>
      <b/>
      <i/>
      <sz val="10"/>
      <name val="Arial"/>
      <family val="2"/>
    </font>
    <font>
      <sz val="10"/>
      <color rgb="FFFF0000"/>
      <name val="Arial"/>
      <family val="2"/>
    </font>
    <font>
      <sz val="10"/>
      <color theme="5"/>
      <name val="Arial"/>
      <family val="2"/>
    </font>
    <font>
      <i/>
      <sz val="10"/>
      <color theme="5"/>
      <name val="Arial"/>
      <family val="2"/>
    </font>
    <font>
      <sz val="10"/>
      <color theme="2" tint="-0.499984740745262"/>
      <name val="Arial"/>
      <family val="2"/>
    </font>
    <font>
      <b/>
      <sz val="11"/>
      <name val="Arial"/>
      <family val="2"/>
    </font>
    <font>
      <sz val="11"/>
      <name val="Arial"/>
      <family val="2"/>
    </font>
    <font>
      <b/>
      <sz val="12"/>
      <name val="Arial"/>
      <family val="2"/>
    </font>
    <font>
      <strike/>
      <sz val="10"/>
      <color theme="0" tint="-0.34998626667073579"/>
      <name val="Arial"/>
      <family val="2"/>
    </font>
    <font>
      <sz val="10"/>
      <color theme="0"/>
      <name val="Arial"/>
      <family val="2"/>
    </font>
    <font>
      <b/>
      <sz val="10"/>
      <color theme="0" tint="-0.14999847407452621"/>
      <name val="Arial"/>
      <family val="2"/>
    </font>
    <font>
      <i/>
      <sz val="11"/>
      <name val="Arial"/>
      <family val="2"/>
    </font>
    <font>
      <sz val="11"/>
      <color theme="1"/>
      <name val="Segoe UI"/>
      <family val="2"/>
    </font>
    <font>
      <b/>
      <sz val="10"/>
      <color rgb="FFFF0000"/>
      <name val="Arial"/>
      <family val="2"/>
    </font>
  </fonts>
  <fills count="17">
    <fill>
      <patternFill patternType="none"/>
    </fill>
    <fill>
      <patternFill patternType="gray125"/>
    </fill>
    <fill>
      <patternFill patternType="solid">
        <fgColor rgb="FFBFBFBF"/>
        <bgColor rgb="FFBFBFBF"/>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5F5F5"/>
        <bgColor indexed="64"/>
      </patternFill>
    </fill>
    <fill>
      <patternFill patternType="solid">
        <fgColor rgb="FFFFFCEF"/>
        <bgColor indexed="64"/>
      </patternFill>
    </fill>
    <fill>
      <patternFill patternType="solid">
        <fgColor rgb="FFF3FFF6"/>
        <bgColor indexed="64"/>
      </patternFill>
    </fill>
    <fill>
      <patternFill patternType="solid">
        <fgColor theme="1" tint="0.34998626667073579"/>
        <bgColor indexed="64"/>
      </patternFill>
    </fill>
    <fill>
      <patternFill patternType="solid">
        <fgColor rgb="FFFFFBE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24994659260841701"/>
      </right>
      <top style="double">
        <color auto="1"/>
      </top>
      <bottom style="thin">
        <color indexed="64"/>
      </bottom>
      <diagonal/>
    </border>
    <border>
      <left style="thin">
        <color theme="0" tint="-0.24994659260841701"/>
      </left>
      <right style="thin">
        <color theme="0" tint="-0.24994659260841701"/>
      </right>
      <top style="double">
        <color auto="1"/>
      </top>
      <bottom style="thin">
        <color indexed="64"/>
      </bottom>
      <diagonal/>
    </border>
    <border>
      <left style="thin">
        <color theme="0" tint="-0.24994659260841701"/>
      </left>
      <right style="thin">
        <color indexed="64"/>
      </right>
      <top style="double">
        <color auto="1"/>
      </top>
      <bottom style="thin">
        <color indexed="64"/>
      </bottom>
      <diagonal/>
    </border>
    <border>
      <left style="thin">
        <color indexed="64"/>
      </left>
      <right style="thin">
        <color theme="0" tint="-0.34998626667073579"/>
      </right>
      <top/>
      <bottom style="thin">
        <color indexed="64"/>
      </bottom>
      <diagonal/>
    </border>
    <border>
      <left/>
      <right/>
      <top style="thin">
        <color indexed="64"/>
      </top>
      <bottom/>
      <diagonal/>
    </border>
    <border>
      <left style="thin">
        <color theme="0" tint="-0.24994659260841701"/>
      </left>
      <right/>
      <top style="thin">
        <color indexed="64"/>
      </top>
      <bottom style="double">
        <color auto="1"/>
      </bottom>
      <diagonal/>
    </border>
    <border>
      <left/>
      <right style="thin">
        <color theme="0" tint="-0.24994659260841701"/>
      </right>
      <top style="thin">
        <color indexed="64"/>
      </top>
      <bottom style="double">
        <color auto="1"/>
      </bottom>
      <diagonal/>
    </border>
    <border>
      <left/>
      <right style="thin">
        <color indexed="64"/>
      </right>
      <top style="thin">
        <color indexed="64"/>
      </top>
      <bottom/>
      <diagonal/>
    </border>
    <border>
      <left style="thin">
        <color theme="0" tint="-0.24994659260841701"/>
      </left>
      <right/>
      <top/>
      <bottom style="thin">
        <color indexed="64"/>
      </bottom>
      <diagonal/>
    </border>
    <border>
      <left/>
      <right style="thin">
        <color theme="0" tint="-0.24994659260841701"/>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style="thin">
        <color auto="1"/>
      </left>
      <right style="thin">
        <color indexed="64"/>
      </right>
      <top/>
      <bottom/>
      <diagonal/>
    </border>
    <border>
      <left/>
      <right style="thin">
        <color auto="1"/>
      </right>
      <top style="double">
        <color auto="1"/>
      </top>
      <bottom style="thin">
        <color indexed="64"/>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14996795556505021"/>
      </top>
      <bottom style="thin">
        <color theme="0" tint="-0.249977111117893"/>
      </bottom>
      <diagonal/>
    </border>
    <border>
      <left style="thin">
        <color auto="1"/>
      </left>
      <right style="thin">
        <color indexed="64"/>
      </right>
      <top/>
      <bottom style="double">
        <color indexed="64"/>
      </bottom>
      <diagonal/>
    </border>
    <border>
      <left style="thin">
        <color indexed="64"/>
      </left>
      <right/>
      <top/>
      <bottom style="double">
        <color auto="1"/>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double">
        <color indexed="64"/>
      </bottom>
      <diagonal/>
    </border>
    <border>
      <left style="thin">
        <color indexed="64"/>
      </left>
      <right style="thin">
        <color theme="0" tint="-0.34998626667073579"/>
      </right>
      <top style="thin">
        <color theme="0" tint="-0.34998626667073579"/>
      </top>
      <bottom style="double">
        <color indexed="64"/>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style="thin">
        <color indexed="64"/>
      </right>
      <top style="thin">
        <color theme="0" tint="-0.34998626667073579"/>
      </top>
      <bottom style="double">
        <color indexed="64"/>
      </bottom>
      <diagonal/>
    </border>
    <border>
      <left/>
      <right/>
      <top style="thin">
        <color theme="0" tint="-0.34998626667073579"/>
      </top>
      <bottom style="double">
        <color indexed="64"/>
      </bottom>
      <diagonal/>
    </border>
  </borders>
  <cellStyleXfs count="6">
    <xf numFmtId="0" fontId="0" fillId="0" borderId="0"/>
    <xf numFmtId="5"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24" fillId="0" borderId="0"/>
  </cellStyleXfs>
  <cellXfs count="627">
    <xf numFmtId="0" fontId="0" fillId="0" borderId="0" xfId="0"/>
    <xf numFmtId="0" fontId="2" fillId="0" borderId="0" xfId="0" applyFont="1" applyBorder="1"/>
    <xf numFmtId="0" fontId="2" fillId="0" borderId="0" xfId="0" applyFont="1" applyBorder="1" applyAlignment="1">
      <alignment horizontal="center"/>
    </xf>
    <xf numFmtId="164" fontId="2" fillId="0" borderId="0" xfId="0" applyNumberFormat="1" applyFont="1" applyBorder="1" applyAlignment="1">
      <alignment horizontal="center"/>
    </xf>
    <xf numFmtId="0" fontId="3" fillId="0" borderId="0" xfId="0" applyFont="1"/>
    <xf numFmtId="0" fontId="4" fillId="0" borderId="0" xfId="0" applyFont="1" applyBorder="1"/>
    <xf numFmtId="0" fontId="5" fillId="2" borderId="1" xfId="0" applyFont="1" applyFill="1" applyBorder="1" applyAlignment="1">
      <alignment horizontal="center" wrapText="1"/>
    </xf>
    <xf numFmtId="165" fontId="5" fillId="2" borderId="1" xfId="0" applyNumberFormat="1" applyFont="1" applyFill="1" applyBorder="1" applyAlignment="1">
      <alignment horizontal="center" wrapText="1"/>
    </xf>
    <xf numFmtId="0" fontId="6" fillId="0" borderId="2" xfId="0" applyFont="1" applyBorder="1"/>
    <xf numFmtId="0" fontId="6" fillId="0" borderId="2" xfId="0" applyFont="1" applyBorder="1" applyAlignment="1">
      <alignment horizontal="center"/>
    </xf>
    <xf numFmtId="166" fontId="6" fillId="0" borderId="2" xfId="0" applyNumberFormat="1" applyFont="1" applyBorder="1" applyAlignment="1">
      <alignment horizontal="center"/>
    </xf>
    <xf numFmtId="0" fontId="1" fillId="0" borderId="3" xfId="0" applyFont="1" applyBorder="1" applyAlignment="1"/>
    <xf numFmtId="0" fontId="3" fillId="0" borderId="3" xfId="0" applyFont="1" applyBorder="1" applyAlignment="1">
      <alignment horizontal="center"/>
    </xf>
    <xf numFmtId="0" fontId="3" fillId="0" borderId="0" xfId="0" applyFont="1" applyBorder="1" applyAlignment="1">
      <alignment horizontal="left"/>
    </xf>
    <xf numFmtId="8" fontId="0" fillId="0" borderId="0" xfId="0" applyNumberFormat="1" applyBorder="1" applyAlignment="1">
      <alignment horizontal="right"/>
    </xf>
    <xf numFmtId="0" fontId="0" fillId="0" borderId="0" xfId="0"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0" fontId="0" fillId="0" borderId="0" xfId="0" applyFill="1" applyBorder="1" applyAlignment="1">
      <alignment horizontal="left" vertical="center"/>
    </xf>
    <xf numFmtId="9" fontId="0" fillId="0" borderId="0" xfId="2" applyFont="1"/>
    <xf numFmtId="0" fontId="3" fillId="0" borderId="0" xfId="0" applyFont="1" applyFill="1" applyBorder="1" applyAlignment="1">
      <alignment horizontal="center"/>
    </xf>
    <xf numFmtId="0" fontId="3" fillId="0" borderId="0" xfId="0" applyFont="1" applyFill="1" applyBorder="1" applyAlignment="1">
      <alignment horizontal="left" vertical="center"/>
    </xf>
    <xf numFmtId="0" fontId="0" fillId="0" borderId="0" xfId="0" applyBorder="1"/>
    <xf numFmtId="0" fontId="3" fillId="0" borderId="0" xfId="0" applyFont="1" applyBorder="1" applyAlignment="1">
      <alignment horizontal="right"/>
    </xf>
    <xf numFmtId="0" fontId="8" fillId="0" borderId="0" xfId="0" applyFont="1" applyFill="1" applyBorder="1"/>
    <xf numFmtId="0" fontId="8" fillId="3" borderId="0" xfId="0" applyFont="1" applyFill="1" applyBorder="1" applyAlignment="1">
      <alignment horizontal="right"/>
    </xf>
    <xf numFmtId="0" fontId="0" fillId="0" borderId="0" xfId="0" applyBorder="1" applyAlignment="1">
      <alignment horizontal="right"/>
    </xf>
    <xf numFmtId="10" fontId="2" fillId="0" borderId="0" xfId="2" applyNumberFormat="1" applyFont="1" applyBorder="1"/>
    <xf numFmtId="0" fontId="9" fillId="0" borderId="2" xfId="0" applyFont="1" applyBorder="1"/>
    <xf numFmtId="0" fontId="9" fillId="0" borderId="2" xfId="0" applyFont="1" applyBorder="1" applyAlignment="1">
      <alignment horizontal="center"/>
    </xf>
    <xf numFmtId="166" fontId="9" fillId="0" borderId="2" xfId="0" applyNumberFormat="1" applyFont="1" applyBorder="1" applyAlignment="1">
      <alignment horizontal="center"/>
    </xf>
    <xf numFmtId="0" fontId="6" fillId="0" borderId="2" xfId="0" applyFont="1" applyFill="1" applyBorder="1"/>
    <xf numFmtId="0" fontId="6" fillId="0" borderId="2" xfId="0" applyFont="1" applyFill="1" applyBorder="1" applyAlignment="1">
      <alignment horizontal="center"/>
    </xf>
    <xf numFmtId="166" fontId="6" fillId="0" borderId="2" xfId="0" applyNumberFormat="1" applyFont="1" applyFill="1" applyBorder="1" applyAlignment="1">
      <alignment horizontal="center"/>
    </xf>
    <xf numFmtId="0" fontId="2" fillId="0" borderId="0" xfId="0" applyFont="1" applyFill="1" applyBorder="1"/>
    <xf numFmtId="14" fontId="2" fillId="0" borderId="0" xfId="0" applyNumberFormat="1" applyFont="1" applyBorder="1"/>
    <xf numFmtId="5" fontId="0" fillId="0" borderId="0" xfId="1" applyFont="1"/>
    <xf numFmtId="0" fontId="2" fillId="0" borderId="0" xfId="0" applyFont="1" applyBorder="1" applyAlignment="1">
      <alignment horizontal="right"/>
    </xf>
    <xf numFmtId="0" fontId="4" fillId="0" borderId="0" xfId="0" applyFont="1" applyBorder="1" applyAlignment="1">
      <alignment wrapText="1"/>
    </xf>
    <xf numFmtId="0" fontId="3" fillId="0" borderId="0" xfId="0" applyFont="1" applyFill="1" applyBorder="1" applyAlignment="1">
      <alignment horizontal="right"/>
    </xf>
    <xf numFmtId="6" fontId="2" fillId="0" borderId="0" xfId="0" applyNumberFormat="1" applyFont="1" applyBorder="1"/>
    <xf numFmtId="9" fontId="2" fillId="0" borderId="0" xfId="0" applyNumberFormat="1" applyFont="1" applyBorder="1"/>
    <xf numFmtId="0" fontId="11"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 fillId="0" borderId="11" xfId="0" applyFont="1" applyBorder="1" applyAlignment="1">
      <alignment vertical="center" wrapText="1"/>
    </xf>
    <xf numFmtId="0" fontId="0" fillId="0" borderId="11" xfId="0" applyBorder="1" applyAlignment="1">
      <alignment vertical="center" wrapText="1"/>
    </xf>
    <xf numFmtId="0" fontId="1" fillId="0" borderId="0" xfId="0" applyFont="1" applyAlignment="1">
      <alignment vertical="center" wrapText="1"/>
    </xf>
    <xf numFmtId="0" fontId="0" fillId="0" borderId="13" xfId="0" applyBorder="1" applyAlignment="1">
      <alignment vertical="center" wrapText="1"/>
    </xf>
    <xf numFmtId="0" fontId="3" fillId="0" borderId="14" xfId="0" applyFont="1" applyBorder="1" applyAlignment="1">
      <alignment vertical="center" wrapText="1"/>
    </xf>
    <xf numFmtId="169" fontId="0" fillId="0" borderId="14" xfId="0" applyNumberFormat="1" applyBorder="1" applyAlignment="1">
      <alignment vertical="center" wrapText="1"/>
    </xf>
    <xf numFmtId="42" fontId="0" fillId="0" borderId="14" xfId="0" applyNumberFormat="1" applyBorder="1" applyAlignment="1">
      <alignment vertical="center" wrapText="1"/>
    </xf>
    <xf numFmtId="0" fontId="1" fillId="0" borderId="10" xfId="0" applyFont="1" applyBorder="1" applyAlignment="1">
      <alignment vertical="center"/>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0" fillId="0" borderId="15" xfId="0" applyBorder="1" applyAlignment="1">
      <alignment vertical="center" wrapText="1"/>
    </xf>
    <xf numFmtId="0" fontId="1" fillId="0" borderId="0" xfId="0" applyFont="1"/>
    <xf numFmtId="9" fontId="0" fillId="0" borderId="0" xfId="2" applyFont="1" applyAlignment="1">
      <alignment vertical="center" wrapText="1"/>
    </xf>
    <xf numFmtId="42" fontId="0" fillId="5" borderId="14" xfId="0" applyNumberFormat="1" applyFill="1" applyBorder="1" applyAlignment="1">
      <alignment vertical="center" wrapText="1"/>
    </xf>
    <xf numFmtId="0" fontId="10" fillId="0" borderId="0" xfId="0" applyFont="1"/>
    <xf numFmtId="44" fontId="0" fillId="0" borderId="0" xfId="0" applyNumberFormat="1" applyAlignment="1">
      <alignment vertical="center" wrapText="1"/>
    </xf>
    <xf numFmtId="0" fontId="1" fillId="0" borderId="0" xfId="0" applyFont="1" applyFill="1"/>
    <xf numFmtId="0" fontId="3" fillId="0" borderId="0" xfId="0" applyFont="1" applyFill="1" applyAlignment="1">
      <alignment horizontal="left" vertical="center"/>
    </xf>
    <xf numFmtId="167" fontId="3" fillId="0" borderId="0" xfId="0" applyNumberFormat="1" applyFont="1" applyFill="1" applyAlignment="1">
      <alignment horizontal="left" vertical="center"/>
    </xf>
    <xf numFmtId="0" fontId="3" fillId="0" borderId="0" xfId="0" applyFont="1" applyFill="1"/>
    <xf numFmtId="0" fontId="16" fillId="0" borderId="0" xfId="0" applyFont="1" applyAlignment="1">
      <alignment vertical="center" wrapText="1"/>
    </xf>
    <xf numFmtId="0" fontId="14" fillId="0" borderId="0" xfId="0" applyFont="1"/>
    <xf numFmtId="0" fontId="2" fillId="4" borderId="0" xfId="0" applyFont="1" applyFill="1" applyBorder="1"/>
    <xf numFmtId="0" fontId="1" fillId="0" borderId="0" xfId="3" applyFont="1" applyFill="1" applyBorder="1" applyAlignment="1">
      <alignment horizontal="right" vertical="center"/>
    </xf>
    <xf numFmtId="0" fontId="3" fillId="0" borderId="0" xfId="3" applyFont="1" applyFill="1" applyBorder="1" applyAlignment="1">
      <alignment horizontal="left" vertical="center"/>
    </xf>
    <xf numFmtId="0" fontId="1" fillId="0" borderId="0" xfId="3" applyFont="1" applyFill="1" applyBorder="1" applyAlignment="1">
      <alignment vertical="center"/>
    </xf>
    <xf numFmtId="0" fontId="3" fillId="0" borderId="0" xfId="3" applyFont="1" applyFill="1" applyBorder="1" applyAlignment="1">
      <alignment vertical="center"/>
    </xf>
    <xf numFmtId="41" fontId="0" fillId="6" borderId="2" xfId="0" applyNumberFormat="1" applyFill="1" applyBorder="1" applyAlignment="1">
      <alignment vertical="center" wrapText="1"/>
    </xf>
    <xf numFmtId="169" fontId="0" fillId="6" borderId="2" xfId="0" applyNumberFormat="1" applyFill="1" applyBorder="1" applyAlignment="1">
      <alignment vertical="center" wrapText="1"/>
    </xf>
    <xf numFmtId="0" fontId="19" fillId="0" borderId="3" xfId="0" applyFont="1" applyFill="1" applyBorder="1" applyAlignment="1">
      <alignment vertical="center" wrapText="1"/>
    </xf>
    <xf numFmtId="0" fontId="1" fillId="6" borderId="5" xfId="0" applyFont="1" applyFill="1" applyBorder="1" applyAlignment="1">
      <alignment vertical="center" wrapText="1"/>
    </xf>
    <xf numFmtId="0" fontId="0" fillId="6" borderId="2" xfId="0" applyFill="1" applyBorder="1" applyAlignment="1">
      <alignment vertical="center" wrapText="1"/>
    </xf>
    <xf numFmtId="0" fontId="0" fillId="6" borderId="12" xfId="0" applyFill="1" applyBorder="1" applyAlignment="1">
      <alignment vertical="center" wrapText="1"/>
    </xf>
    <xf numFmtId="0" fontId="3" fillId="6" borderId="7" xfId="0" applyFont="1" applyFill="1" applyBorder="1" applyAlignment="1">
      <alignment vertical="center" wrapText="1"/>
    </xf>
    <xf numFmtId="0" fontId="1" fillId="11" borderId="8" xfId="0" applyFont="1" applyFill="1" applyBorder="1" applyAlignment="1">
      <alignment vertical="center" wrapText="1"/>
    </xf>
    <xf numFmtId="0" fontId="3" fillId="11" borderId="9" xfId="0" applyFont="1" applyFill="1" applyBorder="1" applyAlignment="1">
      <alignment vertical="center" wrapText="1"/>
    </xf>
    <xf numFmtId="0" fontId="1" fillId="6" borderId="4" xfId="0" applyFont="1" applyFill="1" applyBorder="1" applyAlignment="1">
      <alignment vertical="center" wrapText="1"/>
    </xf>
    <xf numFmtId="0" fontId="12" fillId="6" borderId="5" xfId="0" applyFont="1" applyFill="1" applyBorder="1" applyAlignment="1">
      <alignment vertical="center" wrapText="1"/>
    </xf>
    <xf numFmtId="42" fontId="0" fillId="6" borderId="2" xfId="0" applyNumberFormat="1" applyFill="1" applyBorder="1" applyAlignment="1">
      <alignment vertical="center" wrapText="1"/>
    </xf>
    <xf numFmtId="0" fontId="0" fillId="6" borderId="0" xfId="0" applyFill="1"/>
    <xf numFmtId="42" fontId="0" fillId="6" borderId="2" xfId="1" applyNumberFormat="1" applyFont="1" applyFill="1" applyBorder="1" applyAlignment="1">
      <alignment vertical="center" wrapText="1"/>
    </xf>
    <xf numFmtId="0" fontId="0" fillId="8" borderId="5" xfId="0" applyFill="1" applyBorder="1" applyAlignment="1">
      <alignment vertical="center" wrapText="1"/>
    </xf>
    <xf numFmtId="42" fontId="0" fillId="8" borderId="2" xfId="1" applyNumberFormat="1" applyFont="1" applyFill="1" applyBorder="1" applyAlignment="1">
      <alignment vertical="center" wrapText="1"/>
    </xf>
    <xf numFmtId="0" fontId="0" fillId="9" borderId="5" xfId="0" applyFill="1" applyBorder="1" applyAlignment="1">
      <alignment vertical="center" wrapText="1"/>
    </xf>
    <xf numFmtId="0" fontId="10" fillId="6" borderId="5" xfId="0" applyFont="1" applyFill="1" applyBorder="1" applyAlignment="1">
      <alignment vertical="center" wrapText="1"/>
    </xf>
    <xf numFmtId="42" fontId="10" fillId="6" borderId="2" xfId="1" applyNumberFormat="1" applyFont="1" applyFill="1" applyBorder="1" applyAlignment="1">
      <alignment vertical="center" wrapText="1"/>
    </xf>
    <xf numFmtId="42" fontId="3" fillId="0" borderId="14" xfId="0" applyNumberFormat="1" applyFont="1" applyFill="1" applyBorder="1" applyAlignment="1">
      <alignment vertical="center" wrapText="1"/>
    </xf>
    <xf numFmtId="49" fontId="0" fillId="9" borderId="2" xfId="1" applyNumberFormat="1" applyFont="1" applyFill="1" applyBorder="1" applyAlignment="1">
      <alignment vertical="center" wrapText="1"/>
    </xf>
    <xf numFmtId="42" fontId="0" fillId="10" borderId="2" xfId="1" applyNumberFormat="1" applyFont="1" applyFill="1" applyBorder="1" applyAlignment="1">
      <alignment vertical="center" wrapText="1"/>
    </xf>
    <xf numFmtId="0" fontId="13" fillId="0" borderId="0" xfId="0" applyFont="1"/>
    <xf numFmtId="0" fontId="0" fillId="11" borderId="6" xfId="0" applyFill="1" applyBorder="1" applyAlignment="1">
      <alignment vertical="center" wrapText="1"/>
    </xf>
    <xf numFmtId="0" fontId="1" fillId="11" borderId="4" xfId="0" applyFont="1" applyFill="1" applyBorder="1" applyAlignment="1">
      <alignment vertical="center" wrapText="1"/>
    </xf>
    <xf numFmtId="0" fontId="2" fillId="0" borderId="0" xfId="0" applyFont="1" applyFill="1" applyBorder="1" applyAlignment="1">
      <alignment vertical="center"/>
    </xf>
    <xf numFmtId="0" fontId="0" fillId="0" borderId="0" xfId="0" applyAlignment="1">
      <alignment horizontal="left"/>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167" fontId="0" fillId="0" borderId="0" xfId="0" applyNumberFormat="1" applyAlignment="1" applyProtection="1">
      <alignment vertical="center" wrapText="1"/>
      <protection locked="0"/>
    </xf>
    <xf numFmtId="0" fontId="3" fillId="0" borderId="0" xfId="0" applyFont="1" applyAlignment="1" applyProtection="1">
      <alignment vertical="center"/>
      <protection locked="0"/>
    </xf>
    <xf numFmtId="0" fontId="3" fillId="0" borderId="0" xfId="3" applyAlignment="1" applyProtection="1">
      <alignment vertical="center"/>
      <protection locked="0"/>
    </xf>
    <xf numFmtId="1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0" fontId="3" fillId="0" borderId="0" xfId="3"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0" fillId="0" borderId="0" xfId="0" applyFont="1" applyAlignment="1" applyProtection="1">
      <alignment vertical="center" wrapText="1"/>
      <protection locked="0"/>
    </xf>
    <xf numFmtId="0" fontId="17" fillId="0" borderId="0" xfId="0" applyFont="1" applyBorder="1" applyAlignment="1" applyProtection="1">
      <alignment vertical="center"/>
      <protection locked="0"/>
    </xf>
    <xf numFmtId="0" fontId="0" fillId="0" borderId="0" xfId="0" applyBorder="1" applyAlignment="1" applyProtection="1">
      <alignment vertical="center" wrapText="1"/>
      <protection locked="0"/>
    </xf>
    <xf numFmtId="0" fontId="1" fillId="0" borderId="0" xfId="0" applyFont="1" applyAlignment="1" applyProtection="1">
      <alignment vertical="center" wrapText="1"/>
      <protection locked="0"/>
    </xf>
    <xf numFmtId="0" fontId="19" fillId="0" borderId="3" xfId="0" applyFont="1" applyFill="1" applyBorder="1" applyAlignment="1" applyProtection="1">
      <alignment vertical="center" wrapText="1"/>
      <protection locked="0"/>
    </xf>
    <xf numFmtId="0" fontId="19" fillId="0" borderId="0" xfId="0" applyFont="1" applyFill="1" applyAlignment="1" applyProtection="1">
      <alignment vertical="center" wrapText="1"/>
      <protection locked="0"/>
    </xf>
    <xf numFmtId="165" fontId="0" fillId="6" borderId="2" xfId="1" applyNumberFormat="1" applyFont="1" applyFill="1" applyBorder="1" applyAlignment="1" applyProtection="1">
      <alignment vertical="center" wrapText="1"/>
      <protection locked="0"/>
    </xf>
    <xf numFmtId="0" fontId="3" fillId="6" borderId="2" xfId="0" applyFont="1" applyFill="1" applyBorder="1" applyAlignment="1" applyProtection="1">
      <alignment vertical="center" wrapText="1"/>
      <protection locked="0"/>
    </xf>
    <xf numFmtId="165" fontId="3" fillId="6" borderId="2" xfId="1" applyNumberFormat="1" applyFont="1"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170" fontId="3" fillId="12" borderId="2" xfId="0" applyNumberFormat="1" applyFont="1" applyFill="1" applyBorder="1" applyAlignment="1" applyProtection="1">
      <alignment vertical="center" wrapText="1"/>
      <protection locked="0"/>
    </xf>
    <xf numFmtId="44" fontId="0" fillId="6" borderId="2" xfId="1" applyNumberFormat="1" applyFont="1" applyFill="1" applyBorder="1" applyAlignment="1" applyProtection="1">
      <alignment vertical="center" wrapText="1"/>
      <protection locked="0"/>
    </xf>
    <xf numFmtId="171" fontId="3" fillId="12" borderId="2" xfId="0" applyNumberFormat="1" applyFont="1" applyFill="1" applyBorder="1" applyAlignment="1" applyProtection="1">
      <alignment vertical="center" wrapText="1"/>
      <protection locked="0"/>
    </xf>
    <xf numFmtId="0" fontId="0" fillId="6" borderId="12" xfId="0" applyFill="1" applyBorder="1" applyAlignment="1" applyProtection="1">
      <alignment vertical="center" wrapText="1"/>
      <protection locked="0"/>
    </xf>
    <xf numFmtId="172" fontId="3" fillId="12" borderId="12" xfId="0" applyNumberFormat="1" applyFont="1" applyFill="1" applyBorder="1" applyAlignment="1" applyProtection="1">
      <alignment vertical="center" wrapText="1"/>
      <protection locked="0"/>
    </xf>
    <xf numFmtId="44" fontId="0" fillId="7" borderId="12" xfId="1" applyNumberFormat="1" applyFont="1"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3" fillId="12" borderId="2" xfId="0" applyFont="1" applyFill="1" applyBorder="1" applyAlignment="1" applyProtection="1">
      <alignment vertical="center" wrapText="1"/>
      <protection locked="0"/>
    </xf>
    <xf numFmtId="168" fontId="3" fillId="12" borderId="2" xfId="0" applyNumberFormat="1" applyFont="1" applyFill="1" applyBorder="1" applyAlignment="1" applyProtection="1">
      <alignment vertical="center" wrapText="1"/>
      <protection locked="0"/>
    </xf>
    <xf numFmtId="44" fontId="3" fillId="12" borderId="2" xfId="1" applyNumberFormat="1" applyFont="1" applyFill="1" applyBorder="1" applyAlignment="1" applyProtection="1">
      <alignment vertical="center" wrapText="1"/>
      <protection locked="0"/>
    </xf>
    <xf numFmtId="0" fontId="0" fillId="12" borderId="2" xfId="0" applyFill="1" applyBorder="1" applyAlignment="1" applyProtection="1">
      <alignment vertical="center" wrapText="1"/>
      <protection locked="0"/>
    </xf>
    <xf numFmtId="168" fontId="0" fillId="12" borderId="2" xfId="0" applyNumberFormat="1" applyFill="1" applyBorder="1" applyAlignment="1" applyProtection="1">
      <alignment vertical="center" wrapText="1"/>
      <protection locked="0"/>
    </xf>
    <xf numFmtId="44" fontId="0" fillId="12" borderId="2" xfId="1" applyNumberFormat="1" applyFont="1" applyFill="1" applyBorder="1" applyAlignment="1" applyProtection="1">
      <alignment vertical="center" wrapText="1"/>
      <protection locked="0"/>
    </xf>
    <xf numFmtId="0" fontId="0" fillId="12" borderId="12" xfId="0" applyFill="1" applyBorder="1" applyAlignment="1" applyProtection="1">
      <alignment vertical="center" wrapText="1"/>
      <protection locked="0"/>
    </xf>
    <xf numFmtId="168" fontId="0" fillId="12" borderId="12" xfId="0" applyNumberFormat="1" applyFill="1" applyBorder="1" applyAlignment="1" applyProtection="1">
      <alignment vertical="center" wrapText="1"/>
      <protection locked="0"/>
    </xf>
    <xf numFmtId="44" fontId="0" fillId="12" borderId="12" xfId="1" applyNumberFormat="1" applyFont="1" applyFill="1" applyBorder="1" applyAlignment="1" applyProtection="1">
      <alignment vertical="center" wrapText="1"/>
      <protection locked="0"/>
    </xf>
    <xf numFmtId="41" fontId="0" fillId="6" borderId="2" xfId="0" applyNumberFormat="1" applyFill="1" applyBorder="1" applyAlignment="1" applyProtection="1">
      <alignment vertical="center" wrapText="1"/>
    </xf>
    <xf numFmtId="169" fontId="0" fillId="6" borderId="2" xfId="0" applyNumberFormat="1" applyFill="1" applyBorder="1" applyAlignment="1" applyProtection="1">
      <alignment vertical="center" wrapText="1"/>
    </xf>
    <xf numFmtId="6" fontId="0" fillId="6" borderId="2" xfId="1" applyNumberFormat="1" applyFont="1" applyFill="1" applyBorder="1" applyAlignment="1" applyProtection="1">
      <alignment vertical="center" wrapText="1"/>
    </xf>
    <xf numFmtId="6" fontId="0" fillId="6" borderId="2" xfId="0" applyNumberFormat="1" applyFill="1" applyBorder="1" applyAlignment="1" applyProtection="1">
      <alignment vertical="center" wrapText="1"/>
    </xf>
    <xf numFmtId="165" fontId="0" fillId="6" borderId="2" xfId="1" applyNumberFormat="1" applyFont="1" applyFill="1" applyBorder="1" applyAlignment="1" applyProtection="1">
      <alignment vertical="center" wrapText="1"/>
    </xf>
    <xf numFmtId="165" fontId="0" fillId="6" borderId="2" xfId="0" applyNumberFormat="1" applyFill="1" applyBorder="1" applyAlignment="1" applyProtection="1">
      <alignment vertical="center" wrapText="1"/>
    </xf>
    <xf numFmtId="165" fontId="3" fillId="6" borderId="2" xfId="1" applyNumberFormat="1" applyFont="1" applyFill="1" applyBorder="1" applyAlignment="1" applyProtection="1">
      <alignment vertical="center" wrapText="1"/>
    </xf>
    <xf numFmtId="165" fontId="0" fillId="6" borderId="21" xfId="1" applyNumberFormat="1" applyFont="1" applyFill="1" applyBorder="1" applyAlignment="1" applyProtection="1">
      <alignment vertical="center" wrapText="1"/>
    </xf>
    <xf numFmtId="42" fontId="3" fillId="6" borderId="2" xfId="0" applyNumberFormat="1" applyFont="1" applyFill="1" applyBorder="1" applyAlignment="1" applyProtection="1">
      <alignment vertical="center" wrapText="1"/>
      <protection locked="0"/>
    </xf>
    <xf numFmtId="0" fontId="19" fillId="0" borderId="0" xfId="0" applyFont="1" applyFill="1" applyBorder="1" applyAlignment="1" applyProtection="1">
      <alignment vertical="center" wrapText="1"/>
      <protection locked="0"/>
    </xf>
    <xf numFmtId="165" fontId="0" fillId="12" borderId="2" xfId="1" applyNumberFormat="1" applyFont="1" applyFill="1" applyBorder="1" applyAlignment="1" applyProtection="1">
      <alignment vertical="center" wrapText="1"/>
      <protection locked="0"/>
    </xf>
    <xf numFmtId="44" fontId="0" fillId="0" borderId="0" xfId="0" applyNumberFormat="1" applyAlignment="1" applyProtection="1">
      <alignment vertical="center" wrapText="1"/>
      <protection locked="0"/>
    </xf>
    <xf numFmtId="42" fontId="3" fillId="0" borderId="0" xfId="0" applyNumberFormat="1" applyFont="1" applyFill="1" applyBorder="1" applyAlignment="1" applyProtection="1">
      <alignment vertical="center" wrapText="1"/>
      <protection locked="0"/>
    </xf>
    <xf numFmtId="9" fontId="0" fillId="0" borderId="0" xfId="2" applyFont="1" applyAlignment="1" applyProtection="1">
      <alignment vertical="center" wrapText="1"/>
      <protection locked="0"/>
    </xf>
    <xf numFmtId="165" fontId="3" fillId="6" borderId="2" xfId="0" applyNumberFormat="1" applyFont="1" applyFill="1" applyBorder="1" applyAlignment="1" applyProtection="1">
      <alignment vertical="center" wrapText="1"/>
    </xf>
    <xf numFmtId="165" fontId="10" fillId="6" borderId="2" xfId="1" applyNumberFormat="1" applyFont="1" applyFill="1" applyBorder="1" applyAlignment="1" applyProtection="1">
      <alignment vertical="center" wrapText="1"/>
    </xf>
    <xf numFmtId="42" fontId="0" fillId="6" borderId="2" xfId="0" applyNumberFormat="1" applyFill="1" applyBorder="1" applyAlignment="1" applyProtection="1">
      <alignment vertical="center" wrapText="1"/>
    </xf>
    <xf numFmtId="42" fontId="3" fillId="6" borderId="2" xfId="0" applyNumberFormat="1" applyFont="1" applyFill="1" applyBorder="1" applyAlignment="1" applyProtection="1">
      <alignment vertical="center" wrapText="1"/>
    </xf>
    <xf numFmtId="0" fontId="0" fillId="0" borderId="0" xfId="0" applyProtection="1"/>
    <xf numFmtId="0" fontId="3" fillId="0" borderId="0" xfId="3" applyAlignment="1" applyProtection="1">
      <alignment horizontal="center" vertical="center"/>
    </xf>
    <xf numFmtId="0" fontId="3" fillId="0" borderId="0" xfId="0" applyFont="1" applyAlignment="1" applyProtection="1">
      <alignment horizontal="center" vertical="center"/>
    </xf>
    <xf numFmtId="0" fontId="3" fillId="15" borderId="0" xfId="0" applyFont="1" applyFill="1"/>
    <xf numFmtId="0" fontId="3" fillId="3" borderId="0" xfId="0" applyFont="1" applyFill="1"/>
    <xf numFmtId="0" fontId="3" fillId="14" borderId="0" xfId="0" applyFont="1" applyFill="1"/>
    <xf numFmtId="0" fontId="2" fillId="15" borderId="0" xfId="0" applyFont="1" applyFill="1" applyBorder="1" applyAlignment="1">
      <alignment vertical="center"/>
    </xf>
    <xf numFmtId="0" fontId="0" fillId="0" borderId="0" xfId="0" applyAlignment="1" applyProtection="1">
      <alignment vertical="center"/>
    </xf>
    <xf numFmtId="0" fontId="3" fillId="12" borderId="0" xfId="0" applyFont="1" applyFill="1" applyBorder="1" applyAlignment="1" applyProtection="1">
      <alignment vertical="center"/>
      <protection locked="0"/>
    </xf>
    <xf numFmtId="178" fontId="0" fillId="0" borderId="0" xfId="0" applyNumberFormat="1"/>
    <xf numFmtId="0" fontId="3" fillId="0" borderId="0" xfId="0" applyFont="1" applyBorder="1" applyAlignment="1">
      <alignment horizontal="left" wrapText="1"/>
    </xf>
    <xf numFmtId="0" fontId="3" fillId="0" borderId="0" xfId="0" applyFont="1" applyBorder="1" applyAlignment="1">
      <alignment vertical="center" wrapText="1"/>
    </xf>
    <xf numFmtId="0" fontId="0" fillId="15" borderId="0" xfId="0" applyFill="1"/>
    <xf numFmtId="180" fontId="2" fillId="0" borderId="0" xfId="0" applyNumberFormat="1" applyFont="1" applyBorder="1"/>
    <xf numFmtId="5" fontId="1" fillId="0" borderId="0" xfId="1" applyFont="1"/>
    <xf numFmtId="5" fontId="2" fillId="0" borderId="0" xfId="1" applyFont="1" applyBorder="1"/>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wrapText="1"/>
      <protection locked="0"/>
    </xf>
    <xf numFmtId="0" fontId="21" fillId="0" borderId="0" xfId="0" applyFont="1"/>
    <xf numFmtId="165" fontId="0" fillId="0" borderId="0" xfId="0" applyNumberFormat="1"/>
    <xf numFmtId="0" fontId="1" fillId="0" borderId="0" xfId="3" applyFont="1" applyAlignment="1" applyProtection="1">
      <alignment horizontal="center" vertical="center"/>
      <protection locked="0"/>
    </xf>
    <xf numFmtId="0" fontId="4" fillId="0" borderId="0" xfId="0" applyFont="1" applyBorder="1" applyAlignment="1">
      <alignment horizontal="right"/>
    </xf>
    <xf numFmtId="0" fontId="3" fillId="12" borderId="24" xfId="0" applyFont="1" applyFill="1" applyBorder="1" applyAlignment="1" applyProtection="1">
      <alignment horizontal="left" vertical="center"/>
      <protection locked="0"/>
    </xf>
    <xf numFmtId="0" fontId="0" fillId="12" borderId="24" xfId="0" applyFill="1" applyBorder="1" applyAlignment="1" applyProtection="1">
      <alignment vertical="center" wrapText="1"/>
      <protection locked="0"/>
    </xf>
    <xf numFmtId="177" fontId="3" fillId="12" borderId="25" xfId="0" applyNumberFormat="1" applyFont="1" applyFill="1" applyBorder="1" applyAlignment="1">
      <alignment horizontal="right" wrapText="1"/>
    </xf>
    <xf numFmtId="180" fontId="0" fillId="12" borderId="24" xfId="0" applyNumberFormat="1" applyFill="1" applyBorder="1" applyAlignment="1" applyProtection="1">
      <alignment vertical="center" wrapText="1"/>
      <protection locked="0"/>
    </xf>
    <xf numFmtId="1" fontId="0" fillId="12" borderId="24" xfId="0" applyNumberFormat="1" applyFill="1" applyBorder="1" applyAlignment="1" applyProtection="1">
      <alignment vertical="center" wrapText="1"/>
      <protection locked="0"/>
    </xf>
    <xf numFmtId="176" fontId="0" fillId="0" borderId="24" xfId="0" applyNumberFormat="1" applyFill="1" applyBorder="1" applyAlignment="1" applyProtection="1">
      <alignment vertical="center" wrapText="1"/>
      <protection locked="0"/>
    </xf>
    <xf numFmtId="180" fontId="0" fillId="13" borderId="24" xfId="0" applyNumberFormat="1" applyFill="1" applyBorder="1" applyAlignment="1" applyProtection="1">
      <alignment vertical="center" wrapText="1"/>
      <protection locked="0"/>
    </xf>
    <xf numFmtId="1" fontId="0" fillId="13" borderId="24" xfId="0" applyNumberFormat="1" applyFill="1" applyBorder="1" applyAlignment="1" applyProtection="1">
      <alignment vertical="center" wrapText="1"/>
      <protection locked="0"/>
    </xf>
    <xf numFmtId="167" fontId="0" fillId="0" borderId="24" xfId="0" applyNumberFormat="1" applyFill="1" applyBorder="1" applyAlignment="1" applyProtection="1">
      <alignment vertical="center" wrapText="1"/>
    </xf>
    <xf numFmtId="0" fontId="0" fillId="13" borderId="24" xfId="0" applyFill="1" applyBorder="1" applyAlignment="1" applyProtection="1">
      <alignment horizontal="center" vertical="center" wrapText="1"/>
      <protection locked="0"/>
    </xf>
    <xf numFmtId="42" fontId="0" fillId="13" borderId="24" xfId="1" applyNumberFormat="1" applyFont="1" applyFill="1" applyBorder="1" applyAlignment="1" applyProtection="1">
      <alignment vertical="center" wrapText="1"/>
      <protection locked="0"/>
    </xf>
    <xf numFmtId="0" fontId="0" fillId="0" borderId="24" xfId="0" applyNumberFormat="1" applyBorder="1" applyAlignment="1" applyProtection="1">
      <alignment vertical="center" wrapText="1"/>
    </xf>
    <xf numFmtId="42" fontId="0" fillId="0" borderId="24" xfId="1" applyNumberFormat="1" applyFont="1" applyFill="1" applyBorder="1" applyAlignment="1" applyProtection="1">
      <alignment vertical="center" wrapText="1"/>
    </xf>
    <xf numFmtId="42" fontId="3" fillId="0" borderId="24" xfId="1" applyNumberFormat="1" applyFont="1" applyFill="1" applyBorder="1" applyAlignment="1" applyProtection="1">
      <alignment vertical="center" wrapText="1"/>
    </xf>
    <xf numFmtId="165" fontId="3" fillId="0" borderId="24" xfId="1" applyNumberFormat="1" applyFont="1" applyFill="1" applyBorder="1" applyAlignment="1" applyProtection="1">
      <alignment vertical="center" wrapText="1"/>
    </xf>
    <xf numFmtId="173" fontId="3" fillId="6" borderId="24" xfId="3" applyNumberFormat="1" applyFill="1" applyBorder="1" applyAlignment="1" applyProtection="1">
      <alignment vertical="center" wrapText="1"/>
    </xf>
    <xf numFmtId="165" fontId="3" fillId="6" borderId="26" xfId="3" applyNumberFormat="1" applyFill="1" applyBorder="1" applyAlignment="1" applyProtection="1">
      <alignment vertical="center" wrapText="1"/>
      <protection locked="0"/>
    </xf>
    <xf numFmtId="165" fontId="3" fillId="13" borderId="26" xfId="3" applyNumberFormat="1" applyFill="1" applyBorder="1" applyAlignment="1" applyProtection="1">
      <alignment horizontal="center" vertical="center" wrapText="1"/>
      <protection locked="0"/>
    </xf>
    <xf numFmtId="0" fontId="0" fillId="0" borderId="26" xfId="0" applyNumberFormat="1" applyBorder="1" applyAlignment="1" applyProtection="1">
      <alignment vertical="center" wrapText="1"/>
    </xf>
    <xf numFmtId="165" fontId="3" fillId="12" borderId="26" xfId="3" quotePrefix="1" applyNumberFormat="1" applyFill="1" applyBorder="1" applyAlignment="1" applyProtection="1">
      <alignment horizontal="right" vertical="center" wrapText="1"/>
      <protection locked="0"/>
    </xf>
    <xf numFmtId="165" fontId="3" fillId="6" borderId="27" xfId="3" applyNumberFormat="1" applyFill="1" applyBorder="1" applyAlignment="1" applyProtection="1">
      <alignment vertical="center" wrapText="1"/>
      <protection locked="0"/>
    </xf>
    <xf numFmtId="165" fontId="3" fillId="13" borderId="27" xfId="3" applyNumberFormat="1" applyFill="1" applyBorder="1" applyAlignment="1" applyProtection="1">
      <alignment horizontal="center" vertical="center" wrapText="1"/>
      <protection locked="0"/>
    </xf>
    <xf numFmtId="0" fontId="0" fillId="0" borderId="27" xfId="0" applyNumberFormat="1" applyBorder="1" applyAlignment="1" applyProtection="1">
      <alignment vertical="center" wrapText="1"/>
    </xf>
    <xf numFmtId="177" fontId="3" fillId="12" borderId="27" xfId="0" applyNumberFormat="1" applyFont="1" applyFill="1" applyBorder="1" applyAlignment="1" applyProtection="1">
      <alignment horizontal="right" vertical="center" wrapText="1"/>
      <protection locked="0"/>
    </xf>
    <xf numFmtId="180" fontId="0" fillId="12" borderId="27" xfId="0" applyNumberFormat="1" applyFill="1" applyBorder="1" applyAlignment="1" applyProtection="1">
      <alignment vertical="center" wrapText="1"/>
      <protection locked="0"/>
    </xf>
    <xf numFmtId="1" fontId="0" fillId="12" borderId="27" xfId="0" applyNumberFormat="1" applyFill="1" applyBorder="1" applyAlignment="1" applyProtection="1">
      <alignment vertical="center" wrapText="1"/>
      <protection locked="0"/>
    </xf>
    <xf numFmtId="176" fontId="0" fillId="0" borderId="27" xfId="0" applyNumberFormat="1" applyFill="1" applyBorder="1" applyAlignment="1" applyProtection="1">
      <alignment vertical="center" wrapText="1"/>
      <protection locked="0"/>
    </xf>
    <xf numFmtId="180" fontId="0" fillId="13" borderId="27" xfId="0" applyNumberFormat="1" applyFill="1" applyBorder="1" applyAlignment="1" applyProtection="1">
      <alignment vertical="center" wrapText="1"/>
      <protection locked="0"/>
    </xf>
    <xf numFmtId="1" fontId="0" fillId="13" borderId="27" xfId="0" applyNumberFormat="1" applyFill="1" applyBorder="1" applyAlignment="1" applyProtection="1">
      <alignment vertical="center" wrapText="1"/>
      <protection locked="0"/>
    </xf>
    <xf numFmtId="180" fontId="0" fillId="6" borderId="27" xfId="0" applyNumberFormat="1" applyFill="1" applyBorder="1" applyAlignment="1" applyProtection="1">
      <alignment vertical="center" wrapText="1"/>
      <protection locked="0"/>
    </xf>
    <xf numFmtId="165" fontId="1" fillId="0" borderId="0" xfId="0" applyNumberFormat="1" applyFont="1" applyBorder="1" applyAlignment="1" applyProtection="1">
      <alignment horizontal="center" vertical="center"/>
      <protection locked="0"/>
    </xf>
    <xf numFmtId="165" fontId="1" fillId="0" borderId="0" xfId="0" applyNumberFormat="1" applyFont="1" applyBorder="1" applyAlignment="1" applyProtection="1">
      <alignment horizontal="right" vertical="center"/>
      <protection locked="0"/>
    </xf>
    <xf numFmtId="165" fontId="1" fillId="0" borderId="0" xfId="0" applyNumberFormat="1" applyFont="1" applyBorder="1" applyAlignment="1" applyProtection="1">
      <alignment vertical="center"/>
      <protection locked="0"/>
    </xf>
    <xf numFmtId="6" fontId="1" fillId="0" borderId="0" xfId="1" applyNumberFormat="1" applyFont="1" applyFill="1" applyBorder="1" applyAlignment="1" applyProtection="1">
      <alignment vertical="center" wrapText="1"/>
    </xf>
    <xf numFmtId="0" fontId="0" fillId="6" borderId="22" xfId="0" applyFill="1" applyBorder="1" applyAlignment="1" applyProtection="1">
      <alignment vertical="center"/>
      <protection locked="0"/>
    </xf>
    <xf numFmtId="167" fontId="0" fillId="6" borderId="22" xfId="0" applyNumberFormat="1" applyFill="1" applyBorder="1" applyAlignment="1" applyProtection="1">
      <alignment horizontal="center" vertical="center" wrapText="1"/>
      <protection locked="0"/>
    </xf>
    <xf numFmtId="1" fontId="0" fillId="6" borderId="27" xfId="0" applyNumberFormat="1" applyFill="1" applyBorder="1" applyAlignment="1" applyProtection="1">
      <alignment vertical="center" wrapText="1"/>
      <protection locked="0"/>
    </xf>
    <xf numFmtId="5" fontId="2" fillId="6" borderId="19" xfId="0" applyNumberFormat="1" applyFont="1" applyFill="1" applyBorder="1" applyAlignment="1">
      <alignment horizontal="center"/>
    </xf>
    <xf numFmtId="5" fontId="2" fillId="6" borderId="23" xfId="0" applyNumberFormat="1" applyFont="1" applyFill="1" applyBorder="1" applyAlignment="1">
      <alignment horizontal="center"/>
    </xf>
    <xf numFmtId="0" fontId="2" fillId="6" borderId="23" xfId="0" applyFont="1" applyFill="1" applyBorder="1"/>
    <xf numFmtId="0" fontId="0" fillId="6" borderId="23" xfId="0" applyFill="1" applyBorder="1" applyAlignment="1" applyProtection="1">
      <alignment vertical="center"/>
      <protection locked="0"/>
    </xf>
    <xf numFmtId="177" fontId="3" fillId="13" borderId="25" xfId="0" applyNumberFormat="1" applyFont="1" applyFill="1" applyBorder="1" applyAlignment="1">
      <alignment horizontal="right" wrapText="1"/>
    </xf>
    <xf numFmtId="0" fontId="1" fillId="12" borderId="0" xfId="0" applyFont="1" applyFill="1" applyBorder="1" applyAlignment="1" applyProtection="1">
      <alignment horizontal="right" vertical="center"/>
      <protection locked="0"/>
    </xf>
    <xf numFmtId="37" fontId="3" fillId="6" borderId="2" xfId="0" applyNumberFormat="1" applyFont="1" applyFill="1" applyBorder="1" applyAlignment="1" applyProtection="1">
      <alignment vertical="center" wrapText="1"/>
      <protection locked="0"/>
    </xf>
    <xf numFmtId="6" fontId="3" fillId="6" borderId="2" xfId="1" applyNumberFormat="1" applyFont="1" applyFill="1" applyBorder="1" applyAlignment="1" applyProtection="1">
      <alignment vertical="center" wrapText="1"/>
      <protection locked="0"/>
    </xf>
    <xf numFmtId="0" fontId="1" fillId="6" borderId="26" xfId="0" applyFont="1" applyFill="1" applyBorder="1" applyAlignment="1" applyProtection="1">
      <alignment horizontal="center" vertical="center" wrapText="1"/>
      <protection locked="0"/>
    </xf>
    <xf numFmtId="165" fontId="1" fillId="15" borderId="26" xfId="0" applyNumberFormat="1"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14" borderId="26" xfId="0"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0" fontId="1" fillId="12" borderId="16" xfId="0" applyFont="1" applyFill="1" applyBorder="1" applyAlignment="1" applyProtection="1">
      <alignment horizontal="right" vertical="center"/>
      <protection locked="0"/>
    </xf>
    <xf numFmtId="0" fontId="1" fillId="12" borderId="18" xfId="0" applyFont="1" applyFill="1" applyBorder="1" applyAlignment="1" applyProtection="1">
      <alignment horizontal="right" vertical="center"/>
      <protection locked="0"/>
    </xf>
    <xf numFmtId="0" fontId="3" fillId="12" borderId="3" xfId="0" applyFont="1" applyFill="1" applyBorder="1" applyAlignment="1" applyProtection="1">
      <alignment horizontal="left" vertical="center"/>
      <protection locked="0"/>
    </xf>
    <xf numFmtId="0" fontId="1" fillId="12" borderId="3" xfId="0" applyFont="1" applyFill="1" applyBorder="1" applyAlignment="1" applyProtection="1">
      <alignment horizontal="right" vertical="center"/>
      <protection locked="0"/>
    </xf>
    <xf numFmtId="165" fontId="3" fillId="6" borderId="24" xfId="3" applyNumberFormat="1" applyFill="1" applyBorder="1" applyAlignment="1" applyProtection="1">
      <alignment vertical="center" wrapText="1"/>
    </xf>
    <xf numFmtId="165" fontId="3" fillId="6" borderId="27" xfId="1" applyNumberFormat="1" applyFill="1" applyBorder="1" applyAlignment="1" applyProtection="1">
      <alignment vertical="center" wrapText="1"/>
    </xf>
    <xf numFmtId="0" fontId="1" fillId="0" borderId="0" xfId="0" applyFont="1" applyBorder="1" applyAlignment="1">
      <alignment vertical="center"/>
    </xf>
    <xf numFmtId="0" fontId="1" fillId="14" borderId="32" xfId="0" applyFont="1" applyFill="1" applyBorder="1" applyAlignment="1" applyProtection="1">
      <alignment horizontal="center" vertical="center" wrapText="1"/>
      <protection locked="0"/>
    </xf>
    <xf numFmtId="0" fontId="3" fillId="13" borderId="32" xfId="0" applyFont="1" applyFill="1" applyBorder="1" applyAlignment="1" applyProtection="1">
      <alignment horizontal="center" vertical="center" wrapText="1"/>
      <protection locked="0"/>
    </xf>
    <xf numFmtId="165" fontId="3" fillId="12" borderId="30" xfId="3" applyNumberFormat="1" applyFill="1" applyBorder="1" applyAlignment="1" applyProtection="1">
      <alignment horizontal="center" vertical="center" wrapText="1"/>
      <protection locked="0"/>
    </xf>
    <xf numFmtId="165" fontId="3" fillId="12" borderId="33" xfId="3" applyNumberFormat="1" applyFill="1" applyBorder="1" applyAlignment="1" applyProtection="1">
      <alignment horizontal="center" vertical="center" wrapText="1"/>
    </xf>
    <xf numFmtId="165" fontId="1" fillId="0" borderId="34" xfId="0" applyNumberFormat="1" applyFont="1" applyBorder="1" applyAlignment="1" applyProtection="1">
      <alignment horizontal="center" vertical="center"/>
      <protection locked="0"/>
    </xf>
    <xf numFmtId="165" fontId="1" fillId="0" borderId="35" xfId="0" applyNumberFormat="1" applyFont="1" applyBorder="1" applyAlignment="1" applyProtection="1">
      <alignment vertical="center"/>
      <protection locked="0"/>
    </xf>
    <xf numFmtId="6" fontId="1" fillId="0" borderId="35" xfId="1" applyNumberFormat="1" applyFont="1" applyFill="1" applyBorder="1" applyAlignment="1" applyProtection="1">
      <alignment vertical="center" wrapText="1"/>
    </xf>
    <xf numFmtId="165" fontId="1" fillId="0" borderId="36" xfId="0" applyNumberFormat="1" applyFont="1" applyBorder="1" applyAlignment="1" applyProtection="1">
      <alignment horizontal="right" vertical="center"/>
      <protection locked="0"/>
    </xf>
    <xf numFmtId="0" fontId="3" fillId="13" borderId="37" xfId="0" applyFont="1" applyFill="1" applyBorder="1" applyAlignment="1" applyProtection="1">
      <alignment horizontal="center" vertical="center" wrapText="1"/>
      <protection locked="0"/>
    </xf>
    <xf numFmtId="0" fontId="3" fillId="6" borderId="18" xfId="0" applyFont="1" applyFill="1" applyBorder="1"/>
    <xf numFmtId="5" fontId="2" fillId="6" borderId="21" xfId="0" applyNumberFormat="1" applyFont="1" applyFill="1" applyBorder="1"/>
    <xf numFmtId="0" fontId="2" fillId="6" borderId="21" xfId="0" applyFont="1" applyFill="1" applyBorder="1"/>
    <xf numFmtId="0" fontId="0" fillId="6" borderId="21" xfId="0" applyFill="1" applyBorder="1" applyAlignment="1" applyProtection="1">
      <alignment vertical="center"/>
      <protection locked="0"/>
    </xf>
    <xf numFmtId="167" fontId="0" fillId="6" borderId="23" xfId="0" applyNumberFormat="1" applyFill="1" applyBorder="1" applyAlignment="1" applyProtection="1">
      <alignment horizontal="center" vertical="center" wrapText="1"/>
      <protection locked="0"/>
    </xf>
    <xf numFmtId="0" fontId="0" fillId="6" borderId="18" xfId="0" applyFill="1" applyBorder="1" applyAlignment="1" applyProtection="1">
      <alignment vertical="center"/>
      <protection locked="0"/>
    </xf>
    <xf numFmtId="0" fontId="0" fillId="6" borderId="19" xfId="0" applyFill="1" applyBorder="1" applyAlignment="1" applyProtection="1">
      <alignment vertical="center"/>
      <protection locked="0"/>
    </xf>
    <xf numFmtId="0" fontId="0" fillId="6" borderId="3" xfId="0" applyFill="1" applyBorder="1" applyAlignment="1" applyProtection="1">
      <alignment vertical="center"/>
      <protection locked="0"/>
    </xf>
    <xf numFmtId="167" fontId="0" fillId="6" borderId="3" xfId="0" applyNumberFormat="1" applyFill="1" applyBorder="1" applyAlignment="1" applyProtection="1">
      <alignment vertical="center" wrapText="1"/>
      <protection locked="0"/>
    </xf>
    <xf numFmtId="167" fontId="0" fillId="6" borderId="19" xfId="0" applyNumberFormat="1" applyFill="1" applyBorder="1" applyAlignment="1" applyProtection="1">
      <alignment vertical="center" wrapText="1"/>
      <protection locked="0"/>
    </xf>
    <xf numFmtId="167" fontId="0" fillId="6" borderId="3" xfId="0" applyNumberForma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41" fontId="0" fillId="6" borderId="0" xfId="0" applyNumberFormat="1" applyFill="1" applyBorder="1"/>
    <xf numFmtId="0" fontId="3" fillId="6" borderId="18" xfId="0" applyFont="1" applyFill="1" applyBorder="1" applyAlignment="1" applyProtection="1">
      <alignment horizontal="center" vertical="center" wrapText="1"/>
      <protection locked="0"/>
    </xf>
    <xf numFmtId="41" fontId="0" fillId="6" borderId="3" xfId="0" applyNumberFormat="1" applyFill="1" applyBorder="1"/>
    <xf numFmtId="0" fontId="0" fillId="0" borderId="22" xfId="0" applyBorder="1"/>
    <xf numFmtId="10" fontId="3" fillId="12" borderId="27" xfId="2" applyNumberFormat="1" applyFill="1" applyBorder="1" applyAlignment="1" applyProtection="1">
      <alignment vertical="center" wrapText="1"/>
      <protection locked="0"/>
    </xf>
    <xf numFmtId="5" fontId="2" fillId="6" borderId="3" xfId="0" applyNumberFormat="1" applyFont="1" applyFill="1" applyBorder="1" applyAlignment="1"/>
    <xf numFmtId="5" fontId="2" fillId="6" borderId="22" xfId="0" applyNumberFormat="1" applyFont="1" applyFill="1" applyBorder="1" applyAlignment="1"/>
    <xf numFmtId="0" fontId="2" fillId="6" borderId="22" xfId="0" applyFont="1" applyFill="1" applyBorder="1" applyAlignment="1"/>
    <xf numFmtId="5" fontId="2" fillId="6" borderId="19" xfId="0" applyNumberFormat="1" applyFont="1" applyFill="1" applyBorder="1" applyAlignment="1"/>
    <xf numFmtId="5" fontId="2" fillId="6" borderId="23" xfId="0" applyNumberFormat="1" applyFont="1" applyFill="1" applyBorder="1" applyAlignment="1"/>
    <xf numFmtId="165" fontId="3" fillId="13" borderId="31" xfId="3" applyNumberFormat="1" applyFill="1" applyBorder="1" applyAlignment="1" applyProtection="1">
      <alignment horizontal="center" vertical="center" wrapText="1"/>
      <protection locked="0"/>
    </xf>
    <xf numFmtId="165" fontId="3" fillId="13" borderId="30" xfId="3" applyNumberFormat="1" applyFill="1" applyBorder="1" applyAlignment="1" applyProtection="1">
      <alignment horizontal="center" vertical="center" wrapText="1"/>
      <protection locked="0"/>
    </xf>
    <xf numFmtId="0" fontId="1" fillId="14" borderId="31" xfId="0" applyFont="1" applyFill="1" applyBorder="1" applyAlignment="1" applyProtection="1">
      <alignment horizontal="center" vertical="center" wrapText="1"/>
      <protection locked="0"/>
    </xf>
    <xf numFmtId="6" fontId="3" fillId="12" borderId="26" xfId="0" applyNumberFormat="1" applyFont="1" applyFill="1" applyBorder="1" applyAlignment="1">
      <alignment horizontal="left" vertical="center" wrapText="1"/>
    </xf>
    <xf numFmtId="177" fontId="3" fillId="12" borderId="26" xfId="0" applyNumberFormat="1" applyFont="1" applyFill="1" applyBorder="1" applyAlignment="1" applyProtection="1">
      <alignment horizontal="right" vertical="center" wrapText="1"/>
      <protection locked="0"/>
    </xf>
    <xf numFmtId="180" fontId="0" fillId="12" borderId="26" xfId="0" applyNumberFormat="1" applyFill="1" applyBorder="1" applyAlignment="1" applyProtection="1">
      <alignment vertical="center" wrapText="1"/>
      <protection locked="0"/>
    </xf>
    <xf numFmtId="1" fontId="0" fillId="12" borderId="26" xfId="0" applyNumberFormat="1" applyFill="1" applyBorder="1" applyAlignment="1" applyProtection="1">
      <alignment vertical="center" wrapText="1"/>
      <protection locked="0"/>
    </xf>
    <xf numFmtId="176" fontId="0" fillId="0" borderId="26" xfId="0" applyNumberFormat="1" applyFill="1" applyBorder="1" applyAlignment="1" applyProtection="1">
      <alignment vertical="center" wrapText="1"/>
      <protection locked="0"/>
    </xf>
    <xf numFmtId="180" fontId="0" fillId="13" borderId="26" xfId="0" applyNumberFormat="1" applyFill="1" applyBorder="1" applyAlignment="1" applyProtection="1">
      <alignment vertical="center" wrapText="1"/>
      <protection locked="0"/>
    </xf>
    <xf numFmtId="1" fontId="0" fillId="13" borderId="26" xfId="0" applyNumberFormat="1" applyFill="1" applyBorder="1" applyAlignment="1" applyProtection="1">
      <alignment vertical="center" wrapText="1"/>
      <protection locked="0"/>
    </xf>
    <xf numFmtId="0" fontId="0" fillId="0" borderId="3" xfId="0" applyBorder="1"/>
    <xf numFmtId="180" fontId="0" fillId="6" borderId="26" xfId="0" applyNumberFormat="1" applyFill="1" applyBorder="1" applyAlignment="1" applyProtection="1">
      <alignment vertical="center" wrapText="1"/>
      <protection locked="0"/>
    </xf>
    <xf numFmtId="1" fontId="0" fillId="6" borderId="26" xfId="0" applyNumberFormat="1" applyFill="1" applyBorder="1" applyAlignment="1" applyProtection="1">
      <alignment vertical="center" wrapText="1"/>
      <protection locked="0"/>
    </xf>
    <xf numFmtId="165" fontId="3" fillId="6" borderId="26" xfId="1" applyNumberFormat="1" applyFill="1" applyBorder="1" applyAlignment="1" applyProtection="1">
      <alignment vertical="center" wrapText="1"/>
    </xf>
    <xf numFmtId="165" fontId="3" fillId="12" borderId="31" xfId="3" applyNumberFormat="1" applyFill="1" applyBorder="1" applyAlignment="1" applyProtection="1">
      <alignment horizontal="center" vertical="center" wrapText="1"/>
      <protection locked="0"/>
    </xf>
    <xf numFmtId="0" fontId="1" fillId="0" borderId="22" xfId="0" applyFont="1" applyBorder="1"/>
    <xf numFmtId="167" fontId="0" fillId="0" borderId="25" xfId="0" applyNumberFormat="1" applyFill="1" applyBorder="1" applyAlignment="1" applyProtection="1">
      <alignment vertical="center" wrapText="1"/>
    </xf>
    <xf numFmtId="0" fontId="21" fillId="0" borderId="32" xfId="0" applyFont="1" applyFill="1" applyBorder="1" applyAlignment="1" applyProtection="1">
      <alignment horizontal="center" vertical="center" wrapText="1"/>
      <protection locked="0"/>
    </xf>
    <xf numFmtId="0" fontId="1" fillId="0" borderId="0" xfId="3" applyFont="1" applyAlignment="1" applyProtection="1">
      <alignment vertical="center"/>
      <protection locked="0"/>
    </xf>
    <xf numFmtId="0" fontId="1" fillId="0" borderId="0" xfId="0" applyFont="1" applyAlignment="1" applyProtection="1">
      <alignment horizontal="left" vertical="center"/>
      <protection locked="0"/>
    </xf>
    <xf numFmtId="42" fontId="3" fillId="12" borderId="27" xfId="0" applyNumberFormat="1" applyFont="1" applyFill="1" applyBorder="1" applyAlignment="1" applyProtection="1">
      <alignment vertical="center" wrapText="1"/>
      <protection locked="0"/>
    </xf>
    <xf numFmtId="180" fontId="0" fillId="6" borderId="24" xfId="0" applyNumberFormat="1" applyFill="1" applyBorder="1" applyAlignment="1" applyProtection="1">
      <alignment vertical="center" wrapText="1"/>
      <protection locked="0"/>
    </xf>
    <xf numFmtId="1" fontId="0" fillId="6" borderId="24" xfId="0" applyNumberFormat="1" applyFill="1" applyBorder="1" applyAlignment="1" applyProtection="1">
      <alignment vertical="center" wrapText="1"/>
      <protection locked="0"/>
    </xf>
    <xf numFmtId="176" fontId="0" fillId="6" borderId="24" xfId="0" applyNumberFormat="1" applyFill="1" applyBorder="1" applyAlignment="1" applyProtection="1">
      <alignment vertical="center" wrapText="1"/>
      <protection locked="0"/>
    </xf>
    <xf numFmtId="42" fontId="3" fillId="6" borderId="26" xfId="3" applyNumberFormat="1" applyFill="1" applyBorder="1" applyAlignment="1" applyProtection="1">
      <alignment vertical="center" wrapText="1"/>
    </xf>
    <xf numFmtId="42" fontId="3" fillId="6" borderId="27" xfId="3" applyNumberFormat="1" applyFill="1" applyBorder="1" applyAlignment="1" applyProtection="1">
      <alignment vertical="center" wrapText="1"/>
    </xf>
    <xf numFmtId="42" fontId="3" fillId="6" borderId="24" xfId="3" applyNumberFormat="1" applyFill="1" applyBorder="1" applyAlignment="1" applyProtection="1">
      <alignment vertical="center" wrapText="1"/>
    </xf>
    <xf numFmtId="44" fontId="3" fillId="13" borderId="26" xfId="3" applyNumberFormat="1" applyFill="1" applyBorder="1" applyAlignment="1" applyProtection="1">
      <alignment vertical="center" wrapText="1"/>
      <protection locked="0"/>
    </xf>
    <xf numFmtId="0" fontId="18" fillId="0" borderId="0" xfId="0" applyFont="1" applyAlignment="1" applyProtection="1">
      <alignment horizontal="center" vertical="center"/>
      <protection locked="0"/>
    </xf>
    <xf numFmtId="0" fontId="18" fillId="0" borderId="0" xfId="0" applyFont="1"/>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167" fontId="18" fillId="0" borderId="0" xfId="0" applyNumberFormat="1" applyFont="1" applyAlignment="1" applyProtection="1">
      <alignment vertical="center" wrapText="1"/>
      <protection locked="0"/>
    </xf>
    <xf numFmtId="0" fontId="18" fillId="0" borderId="0" xfId="0" applyFont="1" applyAlignment="1">
      <alignment vertical="center"/>
    </xf>
    <xf numFmtId="0" fontId="18" fillId="0" borderId="0" xfId="0" applyFont="1" applyProtection="1">
      <protection locked="0"/>
    </xf>
    <xf numFmtId="0" fontId="18" fillId="0" borderId="0" xfId="0" applyFont="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0" fillId="0" borderId="0" xfId="0" applyBorder="1" applyProtection="1">
      <protection locked="0"/>
    </xf>
    <xf numFmtId="0" fontId="3" fillId="0" borderId="0" xfId="0" applyFont="1" applyBorder="1" applyAlignment="1" applyProtection="1">
      <alignment vertical="center" wrapText="1"/>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wrapText="1"/>
      <protection locked="0"/>
    </xf>
    <xf numFmtId="0" fontId="17" fillId="6" borderId="21" xfId="0" applyFont="1" applyFill="1" applyBorder="1" applyAlignment="1" applyProtection="1">
      <alignment vertical="center" wrapText="1"/>
      <protection locked="0"/>
    </xf>
    <xf numFmtId="0" fontId="18" fillId="6" borderId="22" xfId="0" applyFont="1" applyFill="1" applyBorder="1" applyAlignment="1" applyProtection="1">
      <alignment vertical="center" wrapText="1"/>
      <protection locked="0"/>
    </xf>
    <xf numFmtId="0" fontId="17" fillId="6" borderId="22" xfId="0" applyFont="1" applyFill="1" applyBorder="1" applyAlignment="1" applyProtection="1">
      <alignment vertical="center" wrapText="1"/>
      <protection locked="0"/>
    </xf>
    <xf numFmtId="0" fontId="18" fillId="0" borderId="0" xfId="0" applyFont="1" applyAlignment="1" applyProtection="1">
      <alignment horizontal="center" vertical="center"/>
    </xf>
    <xf numFmtId="0" fontId="18" fillId="0" borderId="0" xfId="0" applyFont="1" applyProtection="1"/>
    <xf numFmtId="0" fontId="1" fillId="12" borderId="20" xfId="0" applyFont="1" applyFill="1" applyBorder="1" applyAlignment="1" applyProtection="1">
      <alignment horizontal="right" vertical="center"/>
      <protection locked="0"/>
    </xf>
    <xf numFmtId="0" fontId="3" fillId="12" borderId="38" xfId="0" applyFont="1" applyFill="1" applyBorder="1" applyAlignment="1" applyProtection="1">
      <alignment vertical="center"/>
      <protection locked="0"/>
    </xf>
    <xf numFmtId="0" fontId="1" fillId="12" borderId="38" xfId="0" applyFont="1" applyFill="1" applyBorder="1" applyAlignment="1" applyProtection="1">
      <alignment horizontal="right" vertical="center"/>
      <protection locked="0"/>
    </xf>
    <xf numFmtId="0" fontId="1" fillId="14" borderId="44" xfId="0" applyFont="1" applyFill="1" applyBorder="1" applyAlignment="1" applyProtection="1">
      <alignment horizontal="center" vertical="center" wrapText="1"/>
      <protection locked="0"/>
    </xf>
    <xf numFmtId="0" fontId="1" fillId="15" borderId="25"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14" borderId="25"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xf>
    <xf numFmtId="0" fontId="3" fillId="0" borderId="25"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14" borderId="46" xfId="0" applyFont="1" applyFill="1" applyBorder="1" applyAlignment="1" applyProtection="1">
      <alignment horizontal="center" vertical="center" wrapText="1"/>
      <protection locked="0"/>
    </xf>
    <xf numFmtId="0" fontId="1" fillId="15" borderId="27"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14" borderId="27" xfId="0" applyFont="1" applyFill="1" applyBorder="1" applyAlignment="1" applyProtection="1">
      <alignment horizontal="center" vertical="center" wrapText="1"/>
      <protection locked="0"/>
    </xf>
    <xf numFmtId="0" fontId="1" fillId="6" borderId="27"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0" fontId="1" fillId="15" borderId="30" xfId="0" applyFont="1" applyFill="1" applyBorder="1" applyAlignment="1" applyProtection="1">
      <alignment horizontal="center" vertical="center" wrapText="1"/>
      <protection locked="0"/>
    </xf>
    <xf numFmtId="0" fontId="1" fillId="0" borderId="21" xfId="0" applyFont="1" applyBorder="1"/>
    <xf numFmtId="0" fontId="0" fillId="0" borderId="23" xfId="0" applyBorder="1"/>
    <xf numFmtId="0" fontId="0" fillId="0" borderId="19" xfId="0" applyBorder="1"/>
    <xf numFmtId="0" fontId="1" fillId="3" borderId="18" xfId="0" applyFont="1" applyFill="1" applyBorder="1" applyAlignment="1">
      <alignment horizontal="left" vertical="center"/>
    </xf>
    <xf numFmtId="0" fontId="22" fillId="3" borderId="19" xfId="0" applyFont="1" applyFill="1" applyBorder="1" applyAlignment="1">
      <alignment horizontal="center" vertical="center"/>
    </xf>
    <xf numFmtId="167" fontId="0" fillId="3" borderId="3" xfId="0" applyNumberFormat="1" applyFill="1" applyBorder="1" applyAlignment="1" applyProtection="1">
      <alignment vertical="center" wrapText="1"/>
      <protection locked="0"/>
    </xf>
    <xf numFmtId="0" fontId="1" fillId="14" borderId="21" xfId="0" applyFont="1" applyFill="1" applyBorder="1" applyAlignment="1" applyProtection="1">
      <alignment horizontal="center" vertical="center" wrapText="1"/>
      <protection locked="0"/>
    </xf>
    <xf numFmtId="0" fontId="1" fillId="3" borderId="2" xfId="0" applyFont="1" applyFill="1" applyBorder="1" applyAlignment="1" applyProtection="1">
      <alignment vertical="center" wrapText="1"/>
      <protection locked="0"/>
    </xf>
    <xf numFmtId="0" fontId="1" fillId="3" borderId="2" xfId="0" applyFont="1" applyFill="1" applyBorder="1" applyAlignment="1" applyProtection="1">
      <alignment horizontal="center" vertical="center" wrapText="1"/>
      <protection locked="0"/>
    </xf>
    <xf numFmtId="0" fontId="3" fillId="13" borderId="18"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0" borderId="47" xfId="0" applyFont="1" applyFill="1" applyBorder="1" applyAlignment="1" applyProtection="1">
      <alignment horizontal="center" vertical="center" wrapText="1"/>
      <protection locked="0"/>
    </xf>
    <xf numFmtId="0" fontId="1" fillId="0" borderId="47" xfId="0" applyFont="1" applyFill="1" applyBorder="1" applyAlignment="1" applyProtection="1">
      <alignment vertical="center" wrapText="1"/>
      <protection locked="0"/>
    </xf>
    <xf numFmtId="169" fontId="1" fillId="0" borderId="47" xfId="0" applyNumberFormat="1" applyFont="1" applyFill="1" applyBorder="1" applyAlignment="1" applyProtection="1">
      <alignment vertical="center" wrapText="1"/>
    </xf>
    <xf numFmtId="165" fontId="1" fillId="0" borderId="47" xfId="1" applyNumberFormat="1" applyFont="1" applyFill="1" applyBorder="1" applyAlignment="1" applyProtection="1">
      <alignment vertical="center" wrapText="1"/>
    </xf>
    <xf numFmtId="165" fontId="1" fillId="0" borderId="47" xfId="0" applyNumberFormat="1" applyFont="1" applyFill="1" applyBorder="1" applyAlignment="1" applyProtection="1">
      <alignment vertical="center" wrapText="1"/>
    </xf>
    <xf numFmtId="0" fontId="1" fillId="15" borderId="2" xfId="0" applyFont="1" applyFill="1" applyBorder="1" applyAlignment="1" applyProtection="1">
      <alignment vertical="center" wrapText="1"/>
      <protection locked="0"/>
    </xf>
    <xf numFmtId="0" fontId="1" fillId="15"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5" fontId="1" fillId="7" borderId="47" xfId="0" applyNumberFormat="1" applyFont="1" applyFill="1" applyBorder="1" applyAlignment="1" applyProtection="1">
      <alignment vertical="center" wrapText="1"/>
      <protection locked="0"/>
    </xf>
    <xf numFmtId="0" fontId="12" fillId="3" borderId="2" xfId="0" applyFont="1" applyFill="1" applyBorder="1" applyAlignment="1" applyProtection="1">
      <alignment horizontal="center" vertical="center" wrapText="1"/>
      <protection locked="0"/>
    </xf>
    <xf numFmtId="165" fontId="1" fillId="0" borderId="48" xfId="0" applyNumberFormat="1" applyFont="1" applyFill="1" applyBorder="1" applyAlignment="1" applyProtection="1">
      <alignment vertical="center" wrapText="1"/>
    </xf>
    <xf numFmtId="0" fontId="1" fillId="0" borderId="47" xfId="0" applyFont="1" applyFill="1" applyBorder="1" applyAlignment="1" applyProtection="1">
      <alignment vertical="center" wrapText="1"/>
    </xf>
    <xf numFmtId="165" fontId="0" fillId="6" borderId="12" xfId="1" applyNumberFormat="1" applyFont="1" applyFill="1" applyBorder="1" applyAlignment="1" applyProtection="1">
      <alignment vertical="center" wrapText="1"/>
      <protection locked="0"/>
    </xf>
    <xf numFmtId="0" fontId="1" fillId="3" borderId="2" xfId="0" applyFont="1" applyFill="1" applyBorder="1" applyAlignment="1" applyProtection="1">
      <alignment vertical="center" wrapText="1"/>
    </xf>
    <xf numFmtId="0" fontId="1" fillId="3" borderId="2" xfId="0" applyFont="1" applyFill="1" applyBorder="1" applyAlignment="1" applyProtection="1">
      <alignment horizontal="center" vertical="center" wrapText="1"/>
    </xf>
    <xf numFmtId="10" fontId="0" fillId="13" borderId="2" xfId="2" applyNumberFormat="1" applyFont="1" applyFill="1" applyBorder="1" applyAlignment="1" applyProtection="1">
      <alignment vertical="center" wrapText="1"/>
      <protection locked="0"/>
    </xf>
    <xf numFmtId="0" fontId="1" fillId="15" borderId="2" xfId="0" applyFont="1" applyFill="1" applyBorder="1" applyAlignment="1" applyProtection="1">
      <alignment horizontal="center" vertical="center" wrapText="1"/>
      <protection locked="0"/>
    </xf>
    <xf numFmtId="0" fontId="0" fillId="14" borderId="2" xfId="0" applyFill="1" applyBorder="1" applyAlignment="1" applyProtection="1">
      <alignment horizontal="center" vertical="center" wrapText="1"/>
      <protection locked="0"/>
    </xf>
    <xf numFmtId="0" fontId="17" fillId="0" borderId="3"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 fillId="0" borderId="47" xfId="0" applyFont="1" applyBorder="1" applyAlignment="1" applyProtection="1">
      <alignment vertical="center" wrapText="1"/>
    </xf>
    <xf numFmtId="169" fontId="1" fillId="0" borderId="47" xfId="0" applyNumberFormat="1" applyFont="1" applyBorder="1" applyAlignment="1" applyProtection="1">
      <alignment vertical="center" wrapText="1"/>
    </xf>
    <xf numFmtId="165" fontId="1" fillId="0" borderId="47" xfId="0" applyNumberFormat="1" applyFont="1" applyBorder="1" applyAlignment="1" applyProtection="1">
      <alignment vertical="center" wrapText="1"/>
    </xf>
    <xf numFmtId="42" fontId="1" fillId="0" borderId="47" xfId="0" applyNumberFormat="1" applyFont="1" applyFill="1" applyBorder="1" applyAlignment="1" applyProtection="1">
      <alignment vertical="center" wrapText="1"/>
    </xf>
    <xf numFmtId="42" fontId="1" fillId="0" borderId="47" xfId="0" applyNumberFormat="1" applyFont="1" applyBorder="1" applyAlignment="1" applyProtection="1">
      <alignment vertical="center" wrapText="1"/>
    </xf>
    <xf numFmtId="0" fontId="12" fillId="3" borderId="2" xfId="0" applyFont="1" applyFill="1" applyBorder="1" applyAlignment="1" applyProtection="1">
      <alignment vertical="center" wrapText="1"/>
    </xf>
    <xf numFmtId="165" fontId="1" fillId="0" borderId="47" xfId="0" applyNumberFormat="1" applyFont="1" applyBorder="1" applyAlignment="1" applyProtection="1">
      <alignment vertical="center" wrapText="1"/>
      <protection locked="0"/>
    </xf>
    <xf numFmtId="42" fontId="1" fillId="0" borderId="47" xfId="0" applyNumberFormat="1" applyFont="1" applyFill="1" applyBorder="1" applyAlignment="1" applyProtection="1">
      <alignment vertical="center" wrapText="1"/>
      <protection locked="0"/>
    </xf>
    <xf numFmtId="0" fontId="0" fillId="15" borderId="2" xfId="0" applyFill="1" applyBorder="1" applyAlignment="1" applyProtection="1">
      <alignment vertical="center" wrapText="1"/>
      <protection locked="0"/>
    </xf>
    <xf numFmtId="0" fontId="10" fillId="3" borderId="2" xfId="0" applyFont="1" applyFill="1" applyBorder="1" applyAlignment="1" applyProtection="1">
      <alignment vertical="center" wrapText="1"/>
    </xf>
    <xf numFmtId="42" fontId="1" fillId="0" borderId="47" xfId="0" applyNumberFormat="1" applyFont="1" applyBorder="1" applyAlignment="1" applyProtection="1">
      <alignment vertical="center" wrapText="1"/>
      <protection locked="0"/>
    </xf>
    <xf numFmtId="0" fontId="18" fillId="0" borderId="22"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9" fontId="18" fillId="0" borderId="0" xfId="2" applyFont="1" applyAlignment="1" applyProtection="1">
      <alignment vertical="center" wrapText="1"/>
      <protection locked="0"/>
    </xf>
    <xf numFmtId="0" fontId="0" fillId="0" borderId="0" xfId="0" applyFill="1" applyProtection="1">
      <protection locked="0"/>
    </xf>
    <xf numFmtId="0" fontId="18" fillId="0" borderId="0" xfId="0" applyFont="1" applyFill="1" applyProtection="1">
      <protection locked="0"/>
    </xf>
    <xf numFmtId="0" fontId="0" fillId="0" borderId="0" xfId="0" applyFill="1" applyBorder="1" applyAlignment="1" applyProtection="1">
      <alignment vertical="center" wrapText="1"/>
      <protection locked="0"/>
    </xf>
    <xf numFmtId="0" fontId="0" fillId="0" borderId="0" xfId="0" applyFill="1"/>
    <xf numFmtId="0" fontId="1" fillId="3" borderId="21" xfId="0" applyFont="1" applyFill="1" applyBorder="1" applyAlignment="1" applyProtection="1">
      <alignment vertical="center" wrapText="1"/>
      <protection locked="0"/>
    </xf>
    <xf numFmtId="42" fontId="3" fillId="6" borderId="21" xfId="0" applyNumberFormat="1" applyFont="1" applyFill="1" applyBorder="1" applyAlignment="1" applyProtection="1">
      <alignment vertical="center" wrapText="1"/>
      <protection locked="0"/>
    </xf>
    <xf numFmtId="42" fontId="1" fillId="0" borderId="48" xfId="0" applyNumberFormat="1" applyFont="1" applyFill="1" applyBorder="1" applyAlignment="1" applyProtection="1">
      <alignment vertical="center" wrapText="1"/>
      <protection locked="0"/>
    </xf>
    <xf numFmtId="0" fontId="0" fillId="15" borderId="2" xfId="0"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xf>
    <xf numFmtId="0" fontId="0" fillId="0" borderId="53" xfId="0" applyBorder="1" applyAlignment="1" applyProtection="1">
      <alignment horizontal="center" vertical="center" wrapText="1"/>
      <protection locked="0"/>
    </xf>
    <xf numFmtId="0" fontId="1" fillId="0" borderId="53" xfId="0" applyFont="1" applyFill="1" applyBorder="1" applyAlignment="1" applyProtection="1">
      <alignment horizontal="center" vertical="center" wrapText="1"/>
      <protection locked="0"/>
    </xf>
    <xf numFmtId="10" fontId="0" fillId="0" borderId="53" xfId="2" applyNumberFormat="1" applyFont="1" applyBorder="1" applyAlignment="1" applyProtection="1">
      <alignment vertical="center" wrapText="1"/>
      <protection locked="0"/>
    </xf>
    <xf numFmtId="42" fontId="3" fillId="0" borderId="53" xfId="0" applyNumberFormat="1" applyFont="1" applyFill="1" applyBorder="1" applyAlignment="1" applyProtection="1">
      <alignment vertical="center" wrapText="1"/>
      <protection locked="0"/>
    </xf>
    <xf numFmtId="42" fontId="1" fillId="0" borderId="48" xfId="0" applyNumberFormat="1" applyFont="1" applyBorder="1" applyAlignment="1" applyProtection="1">
      <alignment vertical="center" wrapText="1"/>
      <protection locked="0"/>
    </xf>
    <xf numFmtId="10" fontId="0" fillId="0" borderId="53" xfId="2" applyNumberFormat="1" applyFont="1" applyBorder="1" applyAlignment="1" applyProtection="1">
      <alignment horizontal="center" vertical="center" wrapText="1"/>
      <protection locked="0"/>
    </xf>
    <xf numFmtId="42" fontId="3" fillId="0" borderId="53" xfId="0" applyNumberFormat="1" applyFont="1" applyFill="1"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10" fontId="0" fillId="0" borderId="54" xfId="2" applyNumberFormat="1" applyFont="1" applyBorder="1" applyAlignment="1" applyProtection="1">
      <alignment vertical="center" wrapText="1"/>
      <protection locked="0"/>
    </xf>
    <xf numFmtId="10" fontId="0" fillId="0" borderId="54" xfId="2" applyNumberFormat="1" applyFont="1" applyBorder="1" applyAlignment="1" applyProtection="1">
      <alignment horizontal="center" vertical="center" wrapText="1"/>
      <protection locked="0"/>
    </xf>
    <xf numFmtId="42" fontId="1" fillId="0" borderId="48" xfId="0" applyNumberFormat="1" applyFont="1" applyBorder="1" applyAlignment="1" applyProtection="1">
      <alignment vertical="center" wrapText="1"/>
    </xf>
    <xf numFmtId="0" fontId="0" fillId="0" borderId="55" xfId="0" applyBorder="1" applyAlignment="1" applyProtection="1">
      <alignment horizontal="center" vertical="center" wrapText="1"/>
      <protection locked="0"/>
    </xf>
    <xf numFmtId="0" fontId="1" fillId="0" borderId="55" xfId="0" applyFont="1" applyFill="1" applyBorder="1" applyAlignment="1" applyProtection="1">
      <alignment horizontal="center" vertical="center" wrapText="1"/>
      <protection locked="0"/>
    </xf>
    <xf numFmtId="0" fontId="1" fillId="15" borderId="2" xfId="0" applyFont="1" applyFill="1" applyBorder="1" applyAlignment="1" applyProtection="1">
      <alignment horizontal="center" vertical="center" wrapText="1"/>
      <protection locked="0"/>
    </xf>
    <xf numFmtId="42" fontId="1" fillId="6" borderId="2" xfId="0" applyNumberFormat="1" applyFont="1" applyFill="1" applyBorder="1" applyAlignment="1" applyProtection="1">
      <alignment vertical="center" wrapText="1"/>
    </xf>
    <xf numFmtId="0" fontId="3" fillId="3" borderId="2" xfId="0" applyFont="1" applyFill="1" applyBorder="1" applyAlignment="1" applyProtection="1">
      <alignment horizontal="center" vertical="center" wrapText="1"/>
      <protection locked="0"/>
    </xf>
    <xf numFmtId="6" fontId="1" fillId="6" borderId="2" xfId="0" applyNumberFormat="1" applyFont="1" applyFill="1" applyBorder="1" applyAlignment="1" applyProtection="1">
      <alignment vertical="center" wrapText="1"/>
    </xf>
    <xf numFmtId="165" fontId="0" fillId="6" borderId="21" xfId="0" applyNumberFormat="1" applyFill="1" applyBorder="1" applyAlignment="1" applyProtection="1">
      <alignment vertical="center" wrapText="1"/>
    </xf>
    <xf numFmtId="165" fontId="1" fillId="0" borderId="48" xfId="0" applyNumberFormat="1" applyFont="1" applyBorder="1" applyAlignment="1" applyProtection="1">
      <alignment vertical="center" wrapText="1"/>
    </xf>
    <xf numFmtId="165" fontId="3" fillId="6" borderId="23" xfId="0" applyNumberFormat="1" applyFont="1" applyFill="1" applyBorder="1" applyAlignment="1" applyProtection="1">
      <alignment vertical="center" wrapText="1"/>
    </xf>
    <xf numFmtId="165" fontId="1" fillId="0" borderId="51" xfId="0" applyNumberFormat="1" applyFont="1" applyFill="1" applyBorder="1" applyAlignment="1" applyProtection="1">
      <alignment vertical="center" wrapText="1"/>
    </xf>
    <xf numFmtId="165" fontId="10" fillId="6" borderId="12" xfId="1" applyNumberFormat="1" applyFont="1" applyFill="1" applyBorder="1" applyAlignment="1" applyProtection="1">
      <alignment vertical="center" wrapText="1"/>
    </xf>
    <xf numFmtId="165" fontId="10" fillId="3" borderId="12" xfId="1" applyNumberFormat="1" applyFont="1" applyFill="1" applyBorder="1" applyAlignment="1" applyProtection="1">
      <alignment vertical="center" wrapText="1"/>
    </xf>
    <xf numFmtId="165" fontId="10" fillId="3" borderId="50" xfId="1" applyNumberFormat="1" applyFont="1" applyFill="1" applyBorder="1" applyAlignment="1" applyProtection="1">
      <alignment vertical="center" wrapText="1"/>
    </xf>
    <xf numFmtId="165" fontId="1" fillId="3" borderId="52" xfId="0" applyNumberFormat="1" applyFont="1" applyFill="1" applyBorder="1" applyAlignment="1" applyProtection="1">
      <alignment vertical="center" wrapText="1"/>
    </xf>
    <xf numFmtId="0" fontId="10" fillId="3" borderId="1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1" fillId="3" borderId="52" xfId="0" applyFont="1" applyFill="1" applyBorder="1" applyAlignment="1" applyProtection="1">
      <alignment horizontal="center" vertical="center" wrapText="1"/>
      <protection locked="0"/>
    </xf>
    <xf numFmtId="169" fontId="0" fillId="6" borderId="2" xfId="0" applyNumberFormat="1" applyFill="1" applyBorder="1" applyAlignment="1" applyProtection="1">
      <alignment horizontal="center" vertical="center" wrapText="1"/>
    </xf>
    <xf numFmtId="165" fontId="3" fillId="6" borderId="2" xfId="1" applyNumberFormat="1" applyFont="1" applyFill="1" applyBorder="1" applyAlignment="1" applyProtection="1">
      <alignment horizontal="center" vertical="center" wrapText="1"/>
    </xf>
    <xf numFmtId="165" fontId="0" fillId="6" borderId="2" xfId="0" applyNumberFormat="1" applyFill="1" applyBorder="1" applyAlignment="1" applyProtection="1">
      <alignment horizontal="center" vertical="center" wrapText="1"/>
    </xf>
    <xf numFmtId="165" fontId="3" fillId="6" borderId="2" xfId="0" applyNumberFormat="1" applyFont="1" applyFill="1" applyBorder="1" applyAlignment="1" applyProtection="1">
      <alignment horizontal="center" vertical="center" wrapText="1"/>
    </xf>
    <xf numFmtId="42" fontId="3" fillId="6" borderId="2" xfId="0" applyNumberFormat="1" applyFont="1" applyFill="1" applyBorder="1" applyAlignment="1" applyProtection="1">
      <alignment horizontal="center" vertical="center" wrapText="1"/>
    </xf>
    <xf numFmtId="165" fontId="1" fillId="0" borderId="52" xfId="0" applyNumberFormat="1" applyFont="1" applyBorder="1" applyAlignment="1" applyProtection="1">
      <alignment vertical="center" wrapText="1"/>
    </xf>
    <xf numFmtId="165" fontId="10" fillId="3" borderId="52" xfId="1" applyNumberFormat="1" applyFont="1" applyFill="1" applyBorder="1" applyAlignment="1" applyProtection="1">
      <alignment vertical="center" wrapText="1"/>
    </xf>
    <xf numFmtId="165" fontId="10" fillId="3" borderId="12" xfId="1" applyNumberFormat="1" applyFont="1" applyFill="1" applyBorder="1" applyAlignment="1" applyProtection="1">
      <alignment horizontal="center" vertical="center" wrapText="1"/>
    </xf>
    <xf numFmtId="165" fontId="10" fillId="3" borderId="56" xfId="1" applyNumberFormat="1" applyFont="1" applyFill="1" applyBorder="1" applyAlignment="1" applyProtection="1">
      <alignment vertical="center" wrapText="1"/>
    </xf>
    <xf numFmtId="165" fontId="0" fillId="3" borderId="57" xfId="1" applyNumberFormat="1" applyFont="1" applyFill="1" applyBorder="1" applyAlignment="1" applyProtection="1">
      <alignment vertical="center" wrapText="1"/>
    </xf>
    <xf numFmtId="6" fontId="0" fillId="3" borderId="12" xfId="1" applyNumberFormat="1" applyFont="1" applyFill="1" applyBorder="1" applyAlignment="1" applyProtection="1">
      <alignment vertical="center" wrapText="1"/>
      <protection locked="0"/>
    </xf>
    <xf numFmtId="6" fontId="0" fillId="3" borderId="50" xfId="1" applyNumberFormat="1" applyFont="1" applyFill="1" applyBorder="1" applyAlignment="1" applyProtection="1">
      <alignment vertical="center" wrapText="1"/>
      <protection locked="0"/>
    </xf>
    <xf numFmtId="165" fontId="3" fillId="3" borderId="52" xfId="0" applyNumberFormat="1" applyFont="1" applyFill="1" applyBorder="1" applyAlignment="1" applyProtection="1">
      <alignment vertical="center" wrapText="1"/>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178" fontId="0" fillId="6" borderId="0" xfId="0" applyNumberFormat="1" applyFill="1" applyBorder="1" applyAlignment="1">
      <alignment horizontal="right"/>
    </xf>
    <xf numFmtId="179" fontId="0" fillId="6" borderId="0" xfId="0" applyNumberFormat="1" applyFill="1" applyBorder="1" applyAlignment="1">
      <alignment horizontal="right"/>
    </xf>
    <xf numFmtId="178" fontId="0" fillId="6" borderId="3" xfId="0" applyNumberFormat="1" applyFill="1" applyBorder="1" applyAlignment="1">
      <alignment horizontal="right"/>
    </xf>
    <xf numFmtId="179" fontId="0" fillId="6" borderId="3" xfId="0" applyNumberFormat="1" applyFill="1" applyBorder="1" applyAlignment="1">
      <alignment horizontal="right"/>
    </xf>
    <xf numFmtId="6" fontId="1" fillId="3" borderId="0" xfId="0" applyNumberFormat="1" applyFont="1" applyFill="1" applyBorder="1" applyAlignment="1">
      <alignment horizontal="right" wrapText="1"/>
    </xf>
    <xf numFmtId="6" fontId="1" fillId="3" borderId="16" xfId="0" applyNumberFormat="1" applyFont="1" applyFill="1" applyBorder="1" applyAlignment="1">
      <alignment horizontal="right" wrapText="1"/>
    </xf>
    <xf numFmtId="6" fontId="1" fillId="3" borderId="17" xfId="0" applyNumberFormat="1" applyFont="1" applyFill="1" applyBorder="1" applyAlignment="1">
      <alignment horizontal="right" wrapText="1"/>
    </xf>
    <xf numFmtId="42" fontId="0" fillId="6" borderId="16" xfId="0" applyNumberFormat="1" applyFill="1" applyBorder="1" applyAlignment="1">
      <alignment horizontal="right"/>
    </xf>
    <xf numFmtId="42" fontId="0" fillId="6" borderId="0" xfId="0" applyNumberFormat="1" applyFill="1" applyBorder="1" applyAlignment="1">
      <alignment horizontal="right"/>
    </xf>
    <xf numFmtId="42" fontId="0" fillId="6" borderId="17" xfId="0" applyNumberFormat="1" applyFill="1" applyBorder="1" applyAlignment="1">
      <alignment horizontal="right"/>
    </xf>
    <xf numFmtId="42" fontId="0" fillId="6" borderId="18" xfId="0" applyNumberFormat="1" applyFill="1" applyBorder="1" applyAlignment="1">
      <alignment horizontal="right"/>
    </xf>
    <xf numFmtId="42" fontId="0" fillId="6" borderId="3" xfId="0" applyNumberFormat="1" applyFill="1" applyBorder="1" applyAlignment="1">
      <alignment horizontal="right"/>
    </xf>
    <xf numFmtId="42" fontId="0" fillId="6" borderId="19" xfId="0" applyNumberFormat="1" applyFill="1" applyBorder="1" applyAlignment="1">
      <alignment horizontal="right"/>
    </xf>
    <xf numFmtId="0" fontId="3" fillId="0" borderId="0" xfId="3" applyAlignment="1" applyProtection="1">
      <alignment horizontal="left" vertical="center"/>
      <protection locked="0"/>
    </xf>
    <xf numFmtId="0" fontId="1" fillId="3" borderId="16" xfId="0" applyFont="1" applyFill="1" applyBorder="1" applyAlignment="1" applyProtection="1">
      <alignment horizontal="left" vertical="center" wrapText="1"/>
      <protection locked="0"/>
    </xf>
    <xf numFmtId="6" fontId="1" fillId="3" borderId="0" xfId="0" applyNumberFormat="1" applyFont="1" applyFill="1" applyBorder="1" applyAlignment="1">
      <alignment horizontal="left" wrapText="1"/>
    </xf>
    <xf numFmtId="0" fontId="0" fillId="0" borderId="0" xfId="0" pivotButton="1" applyBorder="1"/>
    <xf numFmtId="0" fontId="0" fillId="6" borderId="21" xfId="0" applyFill="1" applyBorder="1" applyAlignment="1" applyProtection="1">
      <alignment vertical="center" wrapText="1"/>
    </xf>
    <xf numFmtId="0" fontId="0" fillId="6" borderId="20" xfId="0" applyFill="1" applyBorder="1" applyAlignment="1" applyProtection="1">
      <alignment vertical="center" wrapText="1"/>
    </xf>
    <xf numFmtId="0" fontId="1" fillId="0" borderId="48" xfId="0" applyFont="1" applyBorder="1" applyAlignment="1" applyProtection="1">
      <alignment vertical="center" wrapText="1"/>
    </xf>
    <xf numFmtId="41" fontId="0" fillId="6" borderId="21" xfId="0" applyNumberFormat="1" applyFill="1" applyBorder="1" applyAlignment="1" applyProtection="1">
      <alignment vertical="center" wrapText="1"/>
      <protection locked="0"/>
    </xf>
    <xf numFmtId="0" fontId="1" fillId="0" borderId="48" xfId="0" applyFont="1" applyBorder="1" applyAlignment="1" applyProtection="1">
      <alignment vertical="center" wrapText="1"/>
      <protection locked="0"/>
    </xf>
    <xf numFmtId="0" fontId="1" fillId="3" borderId="23" xfId="0" applyFont="1" applyFill="1" applyBorder="1" applyAlignment="1" applyProtection="1">
      <alignment vertical="center" wrapText="1"/>
      <protection locked="0"/>
    </xf>
    <xf numFmtId="41" fontId="0" fillId="6" borderId="23" xfId="0" applyNumberFormat="1" applyFill="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 fillId="3" borderId="21" xfId="0" applyFont="1" applyFill="1" applyBorder="1" applyAlignment="1" applyProtection="1">
      <alignment vertical="center" wrapText="1"/>
    </xf>
    <xf numFmtId="0" fontId="1" fillId="3" borderId="23" xfId="0" applyFont="1" applyFill="1" applyBorder="1" applyAlignment="1" applyProtection="1">
      <alignment vertical="center" wrapText="1"/>
    </xf>
    <xf numFmtId="0" fontId="0" fillId="6" borderId="23" xfId="0" applyFill="1" applyBorder="1" applyAlignment="1" applyProtection="1">
      <alignment vertical="center" wrapText="1"/>
    </xf>
    <xf numFmtId="0" fontId="0" fillId="6" borderId="41" xfId="0" applyFill="1" applyBorder="1" applyAlignment="1" applyProtection="1">
      <alignment vertical="center" wrapText="1"/>
    </xf>
    <xf numFmtId="0" fontId="1" fillId="0" borderId="51" xfId="0" applyFont="1" applyBorder="1" applyAlignment="1" applyProtection="1">
      <alignment vertical="center" wrapText="1"/>
    </xf>
    <xf numFmtId="0" fontId="1" fillId="3" borderId="19" xfId="0" applyFont="1" applyFill="1" applyBorder="1" applyAlignment="1" applyProtection="1">
      <alignment vertical="center" wrapText="1"/>
      <protection locked="0"/>
    </xf>
    <xf numFmtId="41" fontId="0" fillId="6" borderId="23" xfId="0" applyNumberFormat="1" applyFill="1" applyBorder="1" applyAlignment="1" applyProtection="1">
      <alignment vertical="center" wrapText="1"/>
    </xf>
    <xf numFmtId="41" fontId="0" fillId="6" borderId="21" xfId="0" applyNumberFormat="1" applyFill="1" applyBorder="1" applyAlignment="1" applyProtection="1">
      <alignment vertical="center" wrapText="1"/>
    </xf>
    <xf numFmtId="0" fontId="1" fillId="0" borderId="0" xfId="0" applyFont="1" applyFill="1" applyAlignment="1">
      <alignment vertical="center" wrapText="1"/>
    </xf>
    <xf numFmtId="0" fontId="0" fillId="0" borderId="3" xfId="0" applyBorder="1" applyAlignment="1">
      <alignment horizontal="left"/>
    </xf>
    <xf numFmtId="178" fontId="0" fillId="0" borderId="3" xfId="0" applyNumberFormat="1" applyBorder="1"/>
    <xf numFmtId="0" fontId="1" fillId="3" borderId="38" xfId="3" applyFont="1" applyFill="1" applyBorder="1" applyAlignment="1">
      <alignment horizontal="center" vertical="center"/>
    </xf>
    <xf numFmtId="0" fontId="3" fillId="15" borderId="52" xfId="3" applyFont="1" applyFill="1" applyBorder="1" applyAlignment="1">
      <alignment vertical="center"/>
    </xf>
    <xf numFmtId="0" fontId="1" fillId="0" borderId="52" xfId="3" applyFont="1" applyFill="1" applyBorder="1" applyAlignment="1">
      <alignment horizontal="left" vertical="center"/>
    </xf>
    <xf numFmtId="0" fontId="1" fillId="0" borderId="37" xfId="3" applyFont="1" applyFill="1" applyBorder="1" applyAlignment="1">
      <alignment horizontal="left" vertical="center"/>
    </xf>
    <xf numFmtId="43" fontId="1" fillId="0" borderId="24" xfId="4" applyFont="1" applyFill="1" applyBorder="1" applyAlignment="1">
      <alignment vertical="center"/>
    </xf>
    <xf numFmtId="166" fontId="1" fillId="0" borderId="33" xfId="3" applyNumberFormat="1" applyFont="1" applyFill="1" applyBorder="1" applyAlignment="1">
      <alignment vertical="center"/>
    </xf>
    <xf numFmtId="3" fontId="1" fillId="0" borderId="37" xfId="3" applyNumberFormat="1" applyFont="1" applyFill="1" applyBorder="1" applyAlignment="1">
      <alignment vertical="center"/>
    </xf>
    <xf numFmtId="1" fontId="1" fillId="0" borderId="24" xfId="4" applyNumberFormat="1" applyFont="1" applyFill="1" applyBorder="1" applyAlignment="1">
      <alignment vertical="center"/>
    </xf>
    <xf numFmtId="175" fontId="1" fillId="0" borderId="3" xfId="3" applyNumberFormat="1" applyFont="1" applyFill="1" applyBorder="1" applyAlignment="1">
      <alignment vertical="center"/>
    </xf>
    <xf numFmtId="0" fontId="22" fillId="3" borderId="3" xfId="0" applyNumberFormat="1" applyFont="1" applyFill="1" applyBorder="1" applyAlignment="1" applyProtection="1">
      <alignment horizontal="center" vertical="center" wrapText="1"/>
      <protection locked="0"/>
    </xf>
    <xf numFmtId="0" fontId="22" fillId="3" borderId="19" xfId="0" applyNumberFormat="1" applyFont="1" applyFill="1" applyBorder="1" applyAlignment="1" applyProtection="1">
      <alignment horizontal="center" vertical="center" wrapText="1"/>
      <protection locked="0"/>
    </xf>
    <xf numFmtId="0" fontId="1" fillId="3" borderId="3" xfId="0" applyFont="1" applyFill="1" applyBorder="1" applyAlignment="1">
      <alignment horizontal="left" vertic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18" fillId="0" borderId="0" xfId="0" applyFont="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0" fillId="0" borderId="0" xfId="0" applyAlignment="1">
      <alignment horizontal="center"/>
    </xf>
    <xf numFmtId="9" fontId="0" fillId="0" borderId="0" xfId="2" applyFont="1" applyAlignment="1" applyProtection="1">
      <alignment horizontal="center" vertical="center" wrapText="1"/>
      <protection locked="0"/>
    </xf>
    <xf numFmtId="9" fontId="18" fillId="0" borderId="0" xfId="2" applyFont="1" applyAlignment="1" applyProtection="1">
      <alignment horizontal="center" vertical="center" wrapText="1"/>
      <protection locked="0"/>
    </xf>
    <xf numFmtId="1" fontId="3" fillId="0" borderId="0" xfId="3" applyNumberFormat="1" applyFont="1" applyFill="1" applyBorder="1" applyAlignment="1">
      <alignment vertical="center"/>
    </xf>
    <xf numFmtId="0" fontId="3" fillId="0" borderId="0" xfId="3" applyFont="1" applyFill="1" applyAlignment="1">
      <alignment horizontal="left" vertical="center"/>
    </xf>
    <xf numFmtId="0" fontId="1" fillId="15" borderId="12" xfId="3" applyFont="1" applyFill="1" applyBorder="1" applyAlignment="1">
      <alignment horizontal="left" vertical="center"/>
    </xf>
    <xf numFmtId="0" fontId="1" fillId="15" borderId="12" xfId="3" applyFont="1" applyFill="1" applyBorder="1" applyAlignment="1">
      <alignment horizontal="center" vertical="center"/>
    </xf>
    <xf numFmtId="0" fontId="3" fillId="14" borderId="18" xfId="3" applyFont="1" applyFill="1" applyBorder="1" applyAlignment="1">
      <alignment horizontal="center" vertical="center"/>
    </xf>
    <xf numFmtId="0" fontId="3" fillId="14" borderId="3" xfId="3" applyFont="1" applyFill="1" applyBorder="1" applyAlignment="1">
      <alignment horizontal="center" vertical="center" wrapText="1"/>
    </xf>
    <xf numFmtId="0" fontId="3" fillId="14" borderId="19" xfId="3" applyFont="1" applyFill="1" applyBorder="1" applyAlignment="1">
      <alignment horizontal="center" vertical="center"/>
    </xf>
    <xf numFmtId="0" fontId="3" fillId="15" borderId="18" xfId="3" applyFont="1" applyFill="1" applyBorder="1" applyAlignment="1">
      <alignment horizontal="center" vertical="center"/>
    </xf>
    <xf numFmtId="1" fontId="3" fillId="15" borderId="3" xfId="3" applyNumberFormat="1" applyFont="1" applyFill="1" applyBorder="1" applyAlignment="1">
      <alignment horizontal="center" vertical="center" wrapText="1"/>
    </xf>
    <xf numFmtId="0" fontId="3" fillId="15" borderId="19" xfId="3" applyFont="1" applyFill="1" applyBorder="1" applyAlignment="1">
      <alignment horizontal="center" vertical="center"/>
    </xf>
    <xf numFmtId="0" fontId="3" fillId="3" borderId="3" xfId="3" applyFont="1" applyFill="1" applyBorder="1" applyAlignment="1">
      <alignment horizontal="center" vertical="center"/>
    </xf>
    <xf numFmtId="0" fontId="3" fillId="12" borderId="64" xfId="3" applyFont="1" applyFill="1" applyBorder="1" applyAlignment="1">
      <alignment horizontal="left" vertical="center"/>
    </xf>
    <xf numFmtId="174" fontId="3" fillId="13" borderId="58" xfId="3" applyNumberFormat="1" applyFont="1" applyFill="1" applyBorder="1" applyAlignment="1">
      <alignment vertical="center"/>
    </xf>
    <xf numFmtId="3" fontId="3" fillId="13" borderId="59" xfId="3" applyNumberFormat="1" applyFont="1" applyFill="1" applyBorder="1" applyAlignment="1">
      <alignment vertical="center"/>
    </xf>
    <xf numFmtId="166" fontId="3" fillId="13" borderId="60" xfId="3" applyNumberFormat="1" applyFont="1" applyFill="1" applyBorder="1" applyAlignment="1">
      <alignment vertical="center"/>
    </xf>
    <xf numFmtId="174" fontId="3" fillId="12" borderId="58" xfId="3" applyNumberFormat="1" applyFont="1" applyFill="1" applyBorder="1" applyAlignment="1">
      <alignment vertical="center"/>
    </xf>
    <xf numFmtId="1" fontId="3" fillId="12" borderId="59" xfId="3" applyNumberFormat="1" applyFont="1" applyFill="1" applyBorder="1" applyAlignment="1">
      <alignment vertical="center"/>
    </xf>
    <xf numFmtId="166" fontId="3" fillId="12" borderId="60" xfId="3" applyNumberFormat="1" applyFont="1" applyFill="1" applyBorder="1" applyAlignment="1">
      <alignment vertical="center"/>
    </xf>
    <xf numFmtId="166" fontId="3" fillId="6" borderId="66" xfId="3" applyNumberFormat="1" applyFont="1" applyFill="1" applyBorder="1" applyAlignment="1">
      <alignment vertical="center"/>
    </xf>
    <xf numFmtId="0" fontId="3" fillId="12" borderId="64" xfId="3" applyFont="1" applyFill="1" applyBorder="1" applyAlignment="1">
      <alignment vertical="center"/>
    </xf>
    <xf numFmtId="0" fontId="3" fillId="12" borderId="65" xfId="3" applyFont="1" applyFill="1" applyBorder="1" applyAlignment="1">
      <alignment horizontal="left" vertical="center"/>
    </xf>
    <xf numFmtId="174" fontId="3" fillId="13" borderId="61" xfId="3" applyNumberFormat="1" applyFont="1" applyFill="1" applyBorder="1" applyAlignment="1">
      <alignment vertical="center"/>
    </xf>
    <xf numFmtId="3" fontId="3" fillId="13" borderId="62" xfId="3" applyNumberFormat="1" applyFont="1" applyFill="1" applyBorder="1" applyAlignment="1">
      <alignment vertical="center"/>
    </xf>
    <xf numFmtId="166" fontId="3" fillId="13" borderId="63" xfId="3" applyNumberFormat="1" applyFont="1" applyFill="1" applyBorder="1" applyAlignment="1">
      <alignment vertical="center"/>
    </xf>
    <xf numFmtId="174" fontId="3" fillId="12" borderId="61" xfId="3" applyNumberFormat="1" applyFont="1" applyFill="1" applyBorder="1" applyAlignment="1">
      <alignment vertical="center"/>
    </xf>
    <xf numFmtId="1" fontId="3" fillId="12" borderId="62" xfId="3" applyNumberFormat="1" applyFont="1" applyFill="1" applyBorder="1" applyAlignment="1">
      <alignment vertical="center"/>
    </xf>
    <xf numFmtId="166" fontId="3" fillId="12" borderId="63" xfId="3" applyNumberFormat="1" applyFont="1" applyFill="1" applyBorder="1" applyAlignment="1">
      <alignment vertical="center"/>
    </xf>
    <xf numFmtId="166" fontId="3" fillId="6" borderId="67" xfId="3" applyNumberFormat="1" applyFont="1" applyFill="1" applyBorder="1" applyAlignment="1">
      <alignment vertical="center"/>
    </xf>
    <xf numFmtId="0" fontId="3" fillId="12" borderId="65" xfId="3" applyFont="1" applyFill="1" applyBorder="1" applyAlignment="1">
      <alignment vertical="center"/>
    </xf>
    <xf numFmtId="0" fontId="3" fillId="12" borderId="68" xfId="3" applyFont="1" applyFill="1" applyBorder="1" applyAlignment="1">
      <alignment horizontal="left" vertical="center"/>
    </xf>
    <xf numFmtId="174" fontId="3" fillId="13" borderId="69" xfId="3" applyNumberFormat="1" applyFont="1" applyFill="1" applyBorder="1" applyAlignment="1">
      <alignment vertical="center"/>
    </xf>
    <xf numFmtId="3" fontId="3" fillId="13" borderId="70" xfId="3" applyNumberFormat="1" applyFont="1" applyFill="1" applyBorder="1" applyAlignment="1">
      <alignment vertical="center"/>
    </xf>
    <xf numFmtId="166" fontId="3" fillId="13" borderId="71" xfId="3" applyNumberFormat="1" applyFont="1" applyFill="1" applyBorder="1" applyAlignment="1">
      <alignment vertical="center"/>
    </xf>
    <xf numFmtId="174" fontId="3" fillId="12" borderId="69" xfId="3" applyNumberFormat="1" applyFont="1" applyFill="1" applyBorder="1" applyAlignment="1">
      <alignment vertical="center"/>
    </xf>
    <xf numFmtId="1" fontId="3" fillId="12" borderId="70" xfId="3" applyNumberFormat="1" applyFont="1" applyFill="1" applyBorder="1" applyAlignment="1">
      <alignment vertical="center"/>
    </xf>
    <xf numFmtId="166" fontId="3" fillId="12" borderId="71" xfId="3" applyNumberFormat="1" applyFont="1" applyFill="1" applyBorder="1" applyAlignment="1">
      <alignment vertical="center"/>
    </xf>
    <xf numFmtId="166" fontId="3" fillId="6" borderId="72" xfId="3" applyNumberFormat="1" applyFont="1" applyFill="1" applyBorder="1" applyAlignment="1">
      <alignment vertical="center"/>
    </xf>
    <xf numFmtId="0" fontId="3" fillId="12" borderId="68" xfId="3" applyFont="1" applyFill="1" applyBorder="1" applyAlignment="1">
      <alignment vertical="center"/>
    </xf>
    <xf numFmtId="0" fontId="10" fillId="0" borderId="52" xfId="3" applyFont="1" applyFill="1" applyBorder="1" applyAlignment="1">
      <alignment horizontal="center" vertical="center"/>
    </xf>
    <xf numFmtId="181" fontId="0" fillId="0" borderId="0" xfId="0" applyNumberFormat="1" applyAlignment="1">
      <alignment horizontal="left" indent="1"/>
    </xf>
    <xf numFmtId="0" fontId="1" fillId="0" borderId="0" xfId="0" applyFont="1" applyAlignment="1">
      <alignment horizontal="right"/>
    </xf>
    <xf numFmtId="0" fontId="2" fillId="0" borderId="0" xfId="0" applyFont="1" applyFill="1" applyBorder="1" applyAlignment="1">
      <alignment horizontal="right"/>
    </xf>
    <xf numFmtId="14" fontId="2" fillId="0" borderId="0" xfId="0" applyNumberFormat="1" applyFont="1" applyBorder="1" applyAlignment="1">
      <alignment horizontal="right"/>
    </xf>
    <xf numFmtId="178" fontId="0" fillId="0" borderId="0" xfId="0" applyNumberFormat="1" applyBorder="1"/>
    <xf numFmtId="0" fontId="0" fillId="0" borderId="0" xfId="0" applyBorder="1" applyAlignment="1">
      <alignment horizontal="left"/>
    </xf>
    <xf numFmtId="0" fontId="1" fillId="15" borderId="2" xfId="0" applyFont="1" applyFill="1" applyBorder="1" applyAlignment="1" applyProtection="1">
      <alignment horizontal="center" vertical="center" wrapText="1"/>
      <protection locked="0"/>
    </xf>
    <xf numFmtId="0" fontId="0" fillId="0" borderId="38" xfId="0" applyBorder="1"/>
    <xf numFmtId="0" fontId="1" fillId="14" borderId="2" xfId="0" applyFont="1" applyFill="1" applyBorder="1" applyAlignment="1" applyProtection="1">
      <alignment horizontal="center" vertical="center" wrapText="1"/>
      <protection locked="0"/>
    </xf>
    <xf numFmtId="165" fontId="3" fillId="13" borderId="2" xfId="1" applyNumberFormat="1" applyFont="1" applyFill="1" applyBorder="1" applyAlignment="1" applyProtection="1">
      <alignment vertical="center" wrapText="1"/>
      <protection locked="0"/>
    </xf>
    <xf numFmtId="49" fontId="0" fillId="12" borderId="2" xfId="1" applyNumberFormat="1" applyFont="1" applyFill="1" applyBorder="1" applyAlignment="1" applyProtection="1">
      <alignment horizontal="left" vertical="center" wrapText="1"/>
      <protection locked="0"/>
    </xf>
    <xf numFmtId="165" fontId="3" fillId="13" borderId="2" xfId="1" applyNumberFormat="1" applyFont="1" applyFill="1" applyBorder="1" applyAlignment="1" applyProtection="1">
      <alignment horizontal="left" vertical="center" wrapText="1"/>
      <protection locked="0"/>
    </xf>
    <xf numFmtId="165" fontId="0" fillId="13" borderId="2" xfId="0" applyNumberFormat="1" applyFill="1" applyBorder="1" applyAlignment="1" applyProtection="1">
      <alignment vertical="center" wrapText="1"/>
    </xf>
    <xf numFmtId="41" fontId="0" fillId="12" borderId="2" xfId="0" applyNumberFormat="1" applyFill="1" applyBorder="1" applyAlignment="1" applyProtection="1">
      <alignment vertical="center" wrapText="1"/>
    </xf>
    <xf numFmtId="0" fontId="1" fillId="15" borderId="2" xfId="0" applyFont="1" applyFill="1" applyBorder="1" applyAlignment="1" applyProtection="1">
      <alignment horizontal="center" vertical="center" wrapText="1"/>
    </xf>
    <xf numFmtId="169" fontId="0" fillId="12" borderId="2" xfId="0" applyNumberFormat="1" applyFill="1" applyBorder="1" applyAlignment="1" applyProtection="1">
      <alignment vertical="center" wrapText="1"/>
    </xf>
    <xf numFmtId="0" fontId="1" fillId="14" borderId="2" xfId="0" applyFont="1" applyFill="1" applyBorder="1" applyAlignment="1" applyProtection="1">
      <alignment horizontal="center" vertical="center" wrapText="1"/>
    </xf>
    <xf numFmtId="49" fontId="0" fillId="13" borderId="2" xfId="0" applyNumberFormat="1" applyFill="1" applyBorder="1" applyAlignment="1" applyProtection="1">
      <alignment vertical="center" wrapText="1"/>
    </xf>
    <xf numFmtId="0" fontId="1" fillId="15" borderId="2" xfId="0" applyFont="1" applyFill="1" applyBorder="1" applyAlignment="1" applyProtection="1">
      <alignment horizontal="center" vertical="center" wrapText="1"/>
      <protection locked="0"/>
    </xf>
    <xf numFmtId="182" fontId="0" fillId="0" borderId="0" xfId="0" applyNumberFormat="1" applyAlignment="1">
      <alignment horizontal="left" indent="1"/>
    </xf>
    <xf numFmtId="0" fontId="25" fillId="0" borderId="0" xfId="0" applyFont="1"/>
    <xf numFmtId="0" fontId="3" fillId="0" borderId="0" xfId="0" applyFont="1" applyBorder="1" applyAlignment="1">
      <alignment horizontal="left" vertical="center"/>
    </xf>
    <xf numFmtId="0" fontId="2" fillId="0" borderId="0" xfId="0" applyFont="1" applyBorder="1" applyAlignment="1">
      <alignment vertical="center"/>
    </xf>
    <xf numFmtId="0" fontId="7" fillId="0" borderId="0" xfId="0" applyFont="1" applyAlignment="1">
      <alignment vertical="center" wrapText="1"/>
    </xf>
    <xf numFmtId="174" fontId="0" fillId="0" borderId="0" xfId="0" applyNumberFormat="1" applyBorder="1" applyAlignment="1">
      <alignment horizontal="right"/>
    </xf>
    <xf numFmtId="174" fontId="0" fillId="0" borderId="0" xfId="0" applyNumberFormat="1" applyFill="1" applyAlignment="1">
      <alignment horizontal="right"/>
    </xf>
    <xf numFmtId="174" fontId="0" fillId="0" borderId="0" xfId="0" applyNumberFormat="1" applyFill="1" applyBorder="1" applyAlignment="1">
      <alignment horizontal="right"/>
    </xf>
    <xf numFmtId="174" fontId="0" fillId="0" borderId="0" xfId="1" applyNumberFormat="1" applyFont="1"/>
    <xf numFmtId="174" fontId="2" fillId="0" borderId="0" xfId="0" applyNumberFormat="1" applyFont="1" applyBorder="1"/>
    <xf numFmtId="174" fontId="8" fillId="3" borderId="0" xfId="0" applyNumberFormat="1" applyFont="1" applyFill="1" applyBorder="1" applyAlignment="1">
      <alignment horizontal="right"/>
    </xf>
    <xf numFmtId="0" fontId="1" fillId="15" borderId="2" xfId="0" applyFont="1" applyFill="1" applyBorder="1" applyAlignment="1" applyProtection="1">
      <alignment horizontal="center" vertical="center" wrapText="1"/>
      <protection locked="0"/>
    </xf>
    <xf numFmtId="0" fontId="3" fillId="12" borderId="41" xfId="0" applyFont="1" applyFill="1" applyBorder="1" applyAlignment="1" applyProtection="1">
      <alignment vertical="center"/>
      <protection locked="0"/>
    </xf>
    <xf numFmtId="0" fontId="3" fillId="12" borderId="17" xfId="0" applyFont="1" applyFill="1" applyBorder="1" applyAlignment="1" applyProtection="1">
      <alignment vertical="center"/>
      <protection locked="0"/>
    </xf>
    <xf numFmtId="0" fontId="3" fillId="12" borderId="3" xfId="0" applyFont="1" applyFill="1" applyBorder="1" applyAlignment="1" applyProtection="1">
      <alignment vertical="center"/>
      <protection locked="0"/>
    </xf>
    <xf numFmtId="0" fontId="3" fillId="12" borderId="19" xfId="0" applyFont="1" applyFill="1" applyBorder="1" applyAlignment="1" applyProtection="1">
      <alignment vertical="center"/>
      <protection locked="0"/>
    </xf>
    <xf numFmtId="0" fontId="3" fillId="0" borderId="0" xfId="0" applyFont="1" applyAlignment="1" applyProtection="1">
      <alignment horizontal="right" vertical="center"/>
      <protection locked="0"/>
    </xf>
    <xf numFmtId="183" fontId="3" fillId="0" borderId="0" xfId="0" applyNumberFormat="1" applyFont="1" applyAlignment="1" applyProtection="1">
      <alignment horizontal="center" vertical="center"/>
      <protection locked="0"/>
    </xf>
    <xf numFmtId="0" fontId="3" fillId="0" borderId="3" xfId="0" applyFont="1" applyBorder="1" applyAlignment="1" applyProtection="1">
      <alignment horizontal="right" vertical="center"/>
      <protection locked="0"/>
    </xf>
    <xf numFmtId="183" fontId="3" fillId="0" borderId="3" xfId="0" applyNumberFormat="1"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183" fontId="10" fillId="0" borderId="0" xfId="0" applyNumberFormat="1" applyFont="1" applyAlignment="1" applyProtection="1">
      <alignment horizontal="center" vertical="center"/>
      <protection locked="0"/>
    </xf>
    <xf numFmtId="184" fontId="1" fillId="0" borderId="0" xfId="0" applyNumberFormat="1" applyFont="1" applyAlignment="1" applyProtection="1">
      <alignment horizontal="center" vertical="center"/>
      <protection locked="0"/>
    </xf>
    <xf numFmtId="0" fontId="1" fillId="0" borderId="0" xfId="0" applyFont="1" applyAlignment="1"/>
    <xf numFmtId="5" fontId="2" fillId="0" borderId="0" xfId="0" applyNumberFormat="1" applyFont="1" applyBorder="1"/>
    <xf numFmtId="5" fontId="4" fillId="0" borderId="0" xfId="1" applyFont="1" applyBorder="1"/>
    <xf numFmtId="0" fontId="3" fillId="0" borderId="0" xfId="0" applyFont="1" applyAlignment="1">
      <alignment horizontal="left" wrapText="1"/>
    </xf>
    <xf numFmtId="165" fontId="3" fillId="12" borderId="28" xfId="3" applyNumberFormat="1" applyFill="1" applyBorder="1" applyAlignment="1" applyProtection="1">
      <alignment horizontal="center" vertical="center" wrapText="1"/>
      <protection locked="0"/>
    </xf>
    <xf numFmtId="165" fontId="3" fillId="12" borderId="29" xfId="3" applyNumberFormat="1" applyFill="1" applyBorder="1" applyAlignment="1" applyProtection="1">
      <alignment horizontal="center" vertical="center" wrapText="1"/>
      <protection locked="0"/>
    </xf>
    <xf numFmtId="165" fontId="3" fillId="12" borderId="27" xfId="3" applyNumberFormat="1" applyFill="1" applyBorder="1" applyAlignment="1" applyProtection="1">
      <alignment horizontal="center" vertical="center" wrapText="1"/>
      <protection locked="0"/>
    </xf>
    <xf numFmtId="165" fontId="3" fillId="12" borderId="42" xfId="3" applyNumberFormat="1" applyFill="1" applyBorder="1" applyAlignment="1" applyProtection="1">
      <alignment horizontal="center" vertical="center" wrapText="1"/>
      <protection locked="0"/>
    </xf>
    <xf numFmtId="165" fontId="3" fillId="12" borderId="43" xfId="3" applyNumberFormat="1" applyFill="1" applyBorder="1" applyAlignment="1" applyProtection="1">
      <alignment horizontal="center" vertical="center" wrapText="1"/>
      <protection locked="0"/>
    </xf>
    <xf numFmtId="0" fontId="17" fillId="0" borderId="0" xfId="0" applyFont="1" applyBorder="1" applyAlignment="1" applyProtection="1">
      <alignment horizontal="left" vertical="center"/>
      <protection locked="0"/>
    </xf>
    <xf numFmtId="165" fontId="3" fillId="12" borderId="26" xfId="3" applyNumberFormat="1" applyFill="1" applyBorder="1" applyAlignment="1" applyProtection="1">
      <alignment horizontal="center" vertical="center" wrapText="1"/>
      <protection locked="0"/>
    </xf>
    <xf numFmtId="0" fontId="1" fillId="15" borderId="27" xfId="0" applyFont="1" applyFill="1" applyBorder="1" applyAlignment="1" applyProtection="1">
      <alignment horizontal="center" vertical="center" wrapText="1"/>
      <protection locked="0"/>
    </xf>
    <xf numFmtId="0" fontId="22" fillId="3" borderId="3" xfId="0" applyNumberFormat="1" applyFont="1" applyFill="1" applyBorder="1" applyAlignment="1" applyProtection="1">
      <alignment horizontal="center" vertical="center" wrapText="1"/>
      <protection locked="0"/>
    </xf>
    <xf numFmtId="0" fontId="22" fillId="3" borderId="19" xfId="0" applyNumberFormat="1" applyFont="1" applyFill="1" applyBorder="1" applyAlignment="1" applyProtection="1">
      <alignment horizontal="center" vertical="center" wrapText="1"/>
      <protection locked="0"/>
    </xf>
    <xf numFmtId="165" fontId="1" fillId="0" borderId="35" xfId="0" applyNumberFormat="1" applyFont="1" applyBorder="1" applyAlignment="1" applyProtection="1">
      <alignment horizontal="right" vertical="center"/>
      <protection locked="0"/>
    </xf>
    <xf numFmtId="0" fontId="17" fillId="16" borderId="3" xfId="0" applyFont="1" applyFill="1" applyBorder="1" applyAlignment="1" applyProtection="1">
      <alignment horizontal="left" vertical="center"/>
      <protection locked="0"/>
    </xf>
    <xf numFmtId="165" fontId="3" fillId="12" borderId="39" xfId="3" applyNumberFormat="1" applyFill="1" applyBorder="1" applyAlignment="1" applyProtection="1">
      <alignment horizontal="center" vertical="center" wrapText="1"/>
      <protection locked="0"/>
    </xf>
    <xf numFmtId="165" fontId="3" fillId="12" borderId="40" xfId="3" applyNumberFormat="1" applyFill="1" applyBorder="1" applyAlignment="1" applyProtection="1">
      <alignment horizontal="center" vertical="center" wrapText="1"/>
      <protection locked="0"/>
    </xf>
    <xf numFmtId="0" fontId="1" fillId="3" borderId="3" xfId="0" applyFont="1" applyFill="1" applyBorder="1" applyAlignment="1">
      <alignment horizontal="left" vertical="center"/>
    </xf>
    <xf numFmtId="0" fontId="17" fillId="0" borderId="3" xfId="0" applyFont="1" applyBorder="1" applyAlignment="1" applyProtection="1">
      <alignment horizontal="left" vertical="center"/>
      <protection locked="0"/>
    </xf>
    <xf numFmtId="0" fontId="1" fillId="15" borderId="26" xfId="0" applyFont="1" applyFill="1" applyBorder="1" applyAlignment="1" applyProtection="1">
      <alignment horizontal="center" vertical="center" wrapText="1"/>
      <protection locked="0"/>
    </xf>
    <xf numFmtId="165" fontId="3" fillId="6" borderId="27" xfId="3" applyNumberFormat="1" applyFill="1" applyBorder="1" applyAlignment="1" applyProtection="1">
      <alignment horizontal="center" vertical="center" wrapText="1"/>
      <protection locked="0"/>
    </xf>
    <xf numFmtId="177" fontId="3" fillId="6" borderId="27" xfId="0" applyNumberFormat="1" applyFont="1" applyFill="1" applyBorder="1" applyAlignment="1" applyProtection="1">
      <alignment horizontal="left" vertical="center" wrapText="1"/>
      <protection locked="0"/>
    </xf>
    <xf numFmtId="177" fontId="3" fillId="6" borderId="27" xfId="0" applyNumberFormat="1" applyFont="1" applyFill="1" applyBorder="1" applyAlignment="1" applyProtection="1">
      <alignment horizontal="center" vertical="center" wrapText="1"/>
      <protection locked="0"/>
    </xf>
    <xf numFmtId="0" fontId="18" fillId="6" borderId="22" xfId="0" applyFont="1" applyFill="1" applyBorder="1" applyAlignment="1" applyProtection="1">
      <alignment horizontal="left" vertical="center" wrapText="1"/>
      <protection locked="0"/>
    </xf>
    <xf numFmtId="0" fontId="18" fillId="6" borderId="23" xfId="0" applyFont="1" applyFill="1" applyBorder="1" applyAlignment="1" applyProtection="1">
      <alignment horizontal="left" vertical="center" wrapText="1"/>
      <protection locked="0"/>
    </xf>
    <xf numFmtId="0" fontId="3" fillId="12" borderId="2" xfId="0" applyFont="1" applyFill="1" applyBorder="1" applyAlignment="1" applyProtection="1">
      <alignment horizontal="center" vertical="center" wrapText="1"/>
      <protection locked="0"/>
    </xf>
    <xf numFmtId="0" fontId="1" fillId="15" borderId="2" xfId="0" applyFont="1" applyFill="1" applyBorder="1" applyAlignment="1" applyProtection="1">
      <alignment horizontal="center" vertical="center" wrapText="1"/>
      <protection locked="0"/>
    </xf>
    <xf numFmtId="0" fontId="3" fillId="12" borderId="21" xfId="0" applyFont="1" applyFill="1" applyBorder="1" applyAlignment="1" applyProtection="1">
      <alignment horizontal="center" vertical="center" wrapText="1"/>
      <protection locked="0"/>
    </xf>
    <xf numFmtId="0" fontId="3" fillId="12" borderId="22" xfId="0" applyFont="1" applyFill="1" applyBorder="1" applyAlignment="1" applyProtection="1">
      <alignment horizontal="center" vertical="center" wrapText="1"/>
      <protection locked="0"/>
    </xf>
    <xf numFmtId="0" fontId="3" fillId="12" borderId="23" xfId="0" applyFont="1" applyFill="1" applyBorder="1" applyAlignment="1" applyProtection="1">
      <alignment horizontal="center" vertical="center" wrapText="1"/>
      <protection locked="0"/>
    </xf>
    <xf numFmtId="0" fontId="3" fillId="12" borderId="12" xfId="0" applyFont="1" applyFill="1" applyBorder="1" applyAlignment="1" applyProtection="1">
      <alignment horizontal="center" vertical="center" wrapText="1"/>
      <protection locked="0"/>
    </xf>
    <xf numFmtId="0" fontId="1" fillId="0" borderId="48" xfId="0" applyFont="1" applyFill="1" applyBorder="1" applyAlignment="1" applyProtection="1">
      <alignment horizontal="right" vertical="center" wrapText="1"/>
      <protection locked="0"/>
    </xf>
    <xf numFmtId="0" fontId="1" fillId="0" borderId="49" xfId="0" applyFont="1" applyFill="1" applyBorder="1" applyAlignment="1" applyProtection="1">
      <alignment horizontal="right" vertical="center" wrapText="1"/>
      <protection locked="0"/>
    </xf>
    <xf numFmtId="0" fontId="3" fillId="6" borderId="2" xfId="0" applyFont="1" applyFill="1" applyBorder="1" applyAlignment="1" applyProtection="1">
      <alignment horizontal="center" vertical="center" wrapText="1"/>
      <protection locked="0"/>
    </xf>
    <xf numFmtId="0" fontId="1" fillId="14" borderId="12" xfId="0" applyFont="1" applyFill="1" applyBorder="1" applyAlignment="1" applyProtection="1">
      <alignment horizontal="center" vertical="center" wrapText="1"/>
      <protection locked="0"/>
    </xf>
    <xf numFmtId="0" fontId="1" fillId="14" borderId="52" xfId="0" applyFont="1" applyFill="1" applyBorder="1" applyAlignment="1" applyProtection="1">
      <alignment horizontal="center" vertical="center" wrapText="1"/>
      <protection locked="0"/>
    </xf>
    <xf numFmtId="0" fontId="3" fillId="13" borderId="12" xfId="0" applyFont="1" applyFill="1" applyBorder="1" applyAlignment="1" applyProtection="1">
      <alignment horizontal="left" vertical="center" wrapText="1" indent="1"/>
      <protection locked="0"/>
    </xf>
    <xf numFmtId="0" fontId="3" fillId="13" borderId="52" xfId="0" applyFont="1" applyFill="1" applyBorder="1" applyAlignment="1" applyProtection="1">
      <alignment horizontal="left" vertical="center" wrapText="1" indent="1"/>
      <protection locked="0"/>
    </xf>
    <xf numFmtId="0" fontId="1" fillId="14" borderId="23" xfId="0" applyFont="1" applyFill="1" applyBorder="1" applyAlignment="1" applyProtection="1">
      <alignment horizontal="center" vertical="center" wrapText="1"/>
      <protection locked="0"/>
    </xf>
    <xf numFmtId="0" fontId="3" fillId="13" borderId="12" xfId="0" applyFont="1" applyFill="1" applyBorder="1" applyAlignment="1" applyProtection="1">
      <alignment horizontal="center" vertical="center" wrapText="1"/>
      <protection locked="0"/>
    </xf>
    <xf numFmtId="0" fontId="3" fillId="13" borderId="52"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1" fillId="14" borderId="20" xfId="3" applyFont="1" applyFill="1" applyBorder="1" applyAlignment="1">
      <alignment horizontal="center" vertical="center"/>
    </xf>
    <xf numFmtId="0" fontId="1" fillId="14" borderId="38" xfId="3" applyFont="1" applyFill="1" applyBorder="1" applyAlignment="1">
      <alignment horizontal="center" vertical="center"/>
    </xf>
    <xf numFmtId="0" fontId="1" fillId="14" borderId="41" xfId="3" applyFont="1" applyFill="1" applyBorder="1" applyAlignment="1">
      <alignment horizontal="center" vertical="center"/>
    </xf>
    <xf numFmtId="0" fontId="1" fillId="15" borderId="20" xfId="3" applyFont="1" applyFill="1" applyBorder="1" applyAlignment="1">
      <alignment horizontal="center" vertical="center"/>
    </xf>
    <xf numFmtId="0" fontId="1" fillId="15" borderId="38" xfId="3" applyFont="1" applyFill="1" applyBorder="1" applyAlignment="1">
      <alignment horizontal="center" vertical="center"/>
    </xf>
    <xf numFmtId="0" fontId="1" fillId="15" borderId="41" xfId="3" applyFont="1" applyFill="1" applyBorder="1" applyAlignment="1">
      <alignment horizontal="center" vertical="center"/>
    </xf>
    <xf numFmtId="6" fontId="1" fillId="3" borderId="20" xfId="0" applyNumberFormat="1" applyFont="1" applyFill="1" applyBorder="1" applyAlignment="1">
      <alignment horizontal="center" vertical="center" wrapText="1"/>
    </xf>
    <xf numFmtId="6" fontId="1" fillId="3" borderId="38" xfId="0" applyNumberFormat="1" applyFont="1" applyFill="1" applyBorder="1" applyAlignment="1">
      <alignment horizontal="center" vertical="center" wrapText="1"/>
    </xf>
    <xf numFmtId="6" fontId="1" fillId="3" borderId="41" xfId="0" applyNumberFormat="1"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cellXfs>
  <cellStyles count="6">
    <cellStyle name="Comma 2" xfId="4"/>
    <cellStyle name="Currency" xfId="1" builtinId="4" customBuiltin="1"/>
    <cellStyle name="Normal" xfId="0" builtinId="0"/>
    <cellStyle name="Normal 2" xfId="3"/>
    <cellStyle name="Normal 3" xfId="5"/>
    <cellStyle name="Percent" xfId="2" builtinId="5"/>
  </cellStyles>
  <dxfs count="371">
    <dxf>
      <border>
        <top/>
      </border>
    </dxf>
    <dxf>
      <border>
        <top/>
      </border>
    </dxf>
    <dxf>
      <border>
        <top/>
      </border>
    </dxf>
    <dxf>
      <border>
        <top/>
      </border>
    </dxf>
    <dxf>
      <border>
        <top/>
      </border>
    </dxf>
    <dxf>
      <border>
        <top/>
      </border>
    </dxf>
    <dxf>
      <alignment horizontal="right" readingOrder="0"/>
    </dxf>
    <dxf>
      <border>
        <bottom/>
      </border>
    </dxf>
    <dxf>
      <border>
        <bottom/>
      </border>
    </dxf>
    <dxf>
      <border>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horizontal style="thin">
          <color auto="1"/>
        </horizontal>
      </border>
    </dxf>
    <dxf>
      <border>
        <horizontal style="thin">
          <color auto="1"/>
        </horizontal>
      </border>
    </dxf>
    <dxf>
      <numFmt numFmtId="178" formatCode="0.0&quot; FTE&quot;"/>
    </dxf>
    <dxf>
      <numFmt numFmtId="182" formatCode="0.0"/>
    </dxf>
    <dxf>
      <font>
        <color theme="7" tint="0.79998168889431442"/>
      </font>
    </dxf>
    <dxf>
      <font>
        <color theme="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theme="7" tint="0.79998168889431442"/>
      </font>
    </dxf>
    <dxf>
      <font>
        <strike/>
        <color theme="1" tint="0.499984740745262"/>
      </font>
    </dxf>
    <dxf>
      <font>
        <color rgb="FFFF0000"/>
      </font>
    </dxf>
    <dxf>
      <font>
        <strike/>
        <color theme="1" tint="0.499984740745262"/>
      </font>
    </dxf>
    <dxf>
      <font>
        <color rgb="FFFF0000"/>
      </font>
    </dxf>
    <dxf>
      <font>
        <color theme="7" tint="0.79998168889431442"/>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color rgb="FFFF0000"/>
      </font>
    </dxf>
    <dxf>
      <font>
        <color rgb="FFFF0000"/>
      </font>
    </dxf>
    <dxf>
      <font>
        <strike/>
        <color theme="1" tint="0.499984740745262"/>
      </font>
    </dxf>
    <dxf>
      <font>
        <color rgb="FFFF0000"/>
      </font>
    </dxf>
    <dxf>
      <font>
        <strike/>
        <color theme="1" tint="0.499984740745262"/>
      </font>
    </dxf>
    <dxf>
      <font>
        <color rgb="FFFF0000"/>
      </font>
    </dxf>
    <dxf>
      <font>
        <color rgb="FFFF0000"/>
      </font>
    </dxf>
    <dxf>
      <font>
        <color rgb="FFFF0000"/>
      </font>
    </dxf>
    <dxf>
      <font>
        <color theme="0" tint="-4.9989318521683403E-2"/>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color rgb="FFFF0000"/>
      </font>
    </dxf>
    <dxf>
      <font>
        <strike/>
        <color theme="1" tint="0.499984740745262"/>
      </font>
    </dxf>
    <dxf>
      <font>
        <strike/>
        <color theme="1" tint="0.499984740745262"/>
      </font>
    </dxf>
    <dxf>
      <font>
        <color rgb="FFFF0000"/>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theme="0" tint="-4.9989318521683403E-2"/>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color rgb="FFFF0000"/>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color rgb="FFFF0000"/>
      </font>
    </dxf>
    <dxf>
      <font>
        <strike/>
        <color theme="1" tint="0.499984740745262"/>
      </font>
    </dxf>
    <dxf>
      <font>
        <strike/>
        <color theme="1" tint="0.499984740745262"/>
      </font>
    </dxf>
    <dxf>
      <font>
        <color rgb="FFFF0000"/>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strike/>
        <color theme="1" tint="0.499984740745262"/>
      </font>
    </dxf>
    <dxf>
      <font>
        <strike/>
        <color theme="1" tint="0.499984740745262"/>
      </font>
    </dxf>
    <dxf>
      <font>
        <color rgb="FFFF0000"/>
      </font>
    </dxf>
    <dxf>
      <font>
        <color theme="7" tint="0.79998168889431442"/>
      </font>
    </dxf>
    <dxf>
      <font>
        <color theme="7" tint="0.79998168889431442"/>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color rgb="FFFF0000"/>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rgb="FFFF0000"/>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strike/>
        <color theme="1" tint="0.499984740745262"/>
      </font>
    </dxf>
    <dxf>
      <font>
        <color theme="7" tint="0.79998168889431442"/>
      </font>
    </dxf>
    <dxf>
      <font>
        <strike/>
        <color theme="1" tint="0.499984740745262"/>
      </font>
    </dxf>
    <dxf>
      <font>
        <color theme="7" tint="0.7999816888943144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strike/>
        <color theme="1" tint="0.499984740745262"/>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strike/>
        <color theme="1" tint="0.499984740745262"/>
      </font>
    </dxf>
    <dxf>
      <font>
        <color theme="7" tint="0.79998168889431442"/>
      </font>
    </dxf>
    <dxf>
      <font>
        <color theme="7" tint="0.79998168889431442"/>
      </font>
    </dxf>
    <dxf>
      <font>
        <strike/>
        <color theme="1" tint="0.499984740745262"/>
      </font>
    </dxf>
    <dxf>
      <font>
        <color theme="7" tint="0.79998168889431442"/>
      </font>
    </dxf>
    <dxf>
      <font>
        <color theme="7" tint="0.79998168889431442"/>
      </font>
    </dxf>
    <dxf>
      <font>
        <color theme="7" tint="0.79998168889431442"/>
      </font>
    </dxf>
    <dxf>
      <font>
        <strike/>
        <color theme="1" tint="0.499984740745262"/>
      </font>
    </dxf>
    <dxf>
      <font>
        <strike/>
        <color theme="1" tint="0.499984740745262"/>
      </font>
    </dxf>
    <dxf>
      <font>
        <strike/>
        <color theme="1" tint="0.499984740745262"/>
      </font>
    </dxf>
    <dxf>
      <font>
        <color theme="7" tint="0.79998168889431442"/>
      </font>
    </dxf>
    <dxf>
      <font>
        <color theme="7" tint="0.79998168889431442"/>
      </font>
    </dxf>
    <dxf>
      <font>
        <strike/>
        <color theme="1" tint="0.499984740745262"/>
      </font>
    </dxf>
    <dxf>
      <font>
        <color theme="7" tint="0.79998168889431442"/>
      </font>
    </dxf>
  </dxfs>
  <tableStyles count="0" defaultTableStyle="TableStyleMedium2" defaultPivotStyle="PivotStyleLight16"/>
  <colors>
    <mruColors>
      <color rgb="FFF3FFF6"/>
      <color rgb="FFFFFCEF"/>
      <color rgb="FFF7FFF9"/>
      <color rgb="FFFBF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125604</xdr:colOff>
      <xdr:row>0</xdr:row>
      <xdr:rowOff>157004</xdr:rowOff>
    </xdr:from>
    <xdr:to>
      <xdr:col>7</xdr:col>
      <xdr:colOff>267955</xdr:colOff>
      <xdr:row>0</xdr:row>
      <xdr:rowOff>1197430</xdr:rowOff>
    </xdr:to>
    <xdr:sp macro="" textlink="">
      <xdr:nvSpPr>
        <xdr:cNvPr id="2" name="TextBox 1"/>
        <xdr:cNvSpPr txBox="1"/>
      </xdr:nvSpPr>
      <xdr:spPr>
        <a:xfrm>
          <a:off x="125604" y="157004"/>
          <a:ext cx="6146241" cy="1040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Cost Assumptions for Expenditures </a:t>
          </a: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DO NOT DELETE OR ALTER THIS TAB</a:t>
          </a:r>
          <a:r>
            <a:rPr lang="en-US"/>
            <a:t> </a:t>
          </a:r>
        </a:p>
        <a:p>
          <a:r>
            <a:rPr lang="en-US" sz="1100" b="1" i="0" u="none" strike="noStrike">
              <a:solidFill>
                <a:schemeClr val="dk1"/>
              </a:solidFill>
              <a:effectLst/>
              <a:latin typeface="+mn-lt"/>
              <a:ea typeface="+mn-ea"/>
              <a:cs typeface="+mn-cs"/>
            </a:rPr>
            <a:t>FY 2024-25 Pay Plan</a:t>
          </a:r>
          <a:r>
            <a:rPr lang="en-US"/>
            <a:t> </a:t>
          </a:r>
          <a:r>
            <a:rPr lang="en-US" sz="1100" b="0" i="1" u="none" strike="noStrike">
              <a:solidFill>
                <a:schemeClr val="dk1"/>
              </a:solidFill>
              <a:effectLst/>
              <a:latin typeface="+mn-lt"/>
              <a:ea typeface="+mn-ea"/>
              <a:cs typeface="+mn-cs"/>
            </a:rPr>
            <a:t>Source: Department of Personnel and Administration.</a:t>
          </a:r>
          <a:r>
            <a:rPr lang="en-US"/>
            <a:t> </a:t>
          </a:r>
        </a:p>
        <a:p>
          <a:endParaRPr lang="en-US" sz="1100"/>
        </a:p>
        <a:p>
          <a:r>
            <a:rPr lang="en-US" sz="1100" b="0" i="0" u="none" strike="noStrike">
              <a:solidFill>
                <a:schemeClr val="dk1"/>
              </a:solidFill>
              <a:effectLst/>
              <a:latin typeface="+mn-lt"/>
              <a:ea typeface="+mn-ea"/>
              <a:cs typeface="+mn-cs"/>
            </a:rPr>
            <a:t>Password is:</a:t>
          </a:r>
          <a:r>
            <a:rPr lang="en-US"/>
            <a:t> </a:t>
          </a:r>
          <a:r>
            <a:rPr lang="en-US" sz="1100" b="0" i="0" u="none" strike="noStrike">
              <a:solidFill>
                <a:schemeClr val="dk1"/>
              </a:solidFill>
              <a:effectLst/>
              <a:latin typeface="+mn-lt"/>
              <a:ea typeface="+mn-ea"/>
              <a:cs typeface="+mn-cs"/>
            </a:rPr>
            <a:t>colegcouncil</a:t>
          </a:r>
          <a:r>
            <a:rPr lang="en-US"/>
            <a:t> </a:t>
          </a:r>
        </a:p>
        <a:p>
          <a:r>
            <a:rPr lang="en-US" sz="1100"/>
            <a:t>Note: Updating</a:t>
          </a:r>
          <a:r>
            <a:rPr lang="en-US" sz="1100" baseline="0"/>
            <a:t> FTE position list will NOT update dropdown menu on FTE Tab</a:t>
          </a:r>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ristine McLaughlin" refreshedDate="45282.572475000001" createdVersion="6" refreshedVersion="6" minRefreshableVersion="3" recordCount="17">
  <cacheSource type="worksheet">
    <worksheetSource ref="B9:AI26" sheet="1-FTE Entry"/>
  </cacheSource>
  <cacheFields count="34">
    <cacheField name="Row" numFmtId="0">
      <sharedItems containsBlank="1"/>
    </cacheField>
    <cacheField name="FTE Position" numFmtId="0">
      <sharedItems containsNonDate="0" containsBlank="1" count="7">
        <m/>
        <s v="ACCOUNTANT IV" u="1"/>
        <s v="ACCOUNTANT I" u="1"/>
        <s v="ACCOUNTING TECHNICIAN II" u="1"/>
        <s v="POLICE OFFICER I" u="1"/>
        <s v="ACCOUNTANT II" u="1"/>
        <s v="ACCOUNTANT III" u="1"/>
      </sharedItems>
    </cacheField>
    <cacheField name="As required by Bill Section" numFmtId="0">
      <sharedItems containsNonDate="0" containsString="0" containsBlank="1"/>
    </cacheField>
    <cacheField name="Full-Year FTE" numFmtId="0">
      <sharedItems containsNonDate="0" containsString="0" containsBlank="1"/>
    </cacheField>
    <cacheField name="Start Date Month" numFmtId="0">
      <sharedItems containsNonDate="0" containsString="0" containsBlank="1"/>
    </cacheField>
    <cacheField name="Start Date Year" numFmtId="0">
      <sharedItems containsNonDate="0" containsString="0" containsBlank="1"/>
    </cacheField>
    <cacheField name="Start Date (MM/YYYY)" numFmtId="0">
      <sharedItems containsBlank="1"/>
    </cacheField>
    <cacheField name="End Date Month" numFmtId="0">
      <sharedItems containsNonDate="0" containsString="0" containsBlank="1"/>
    </cacheField>
    <cacheField name="End Date Year" numFmtId="0">
      <sharedItems containsNonDate="0" containsString="0" containsBlank="1"/>
    </cacheField>
    <cacheField name="End Date_x000a_(If Applicable)" numFmtId="0">
      <sharedItems containsNonDate="0" containsDate="1" containsString="0" containsBlank="1" minDate="2099-06-30T00:00:00" maxDate="2099-07-01T00:00:00"/>
    </cacheField>
    <cacheField name="FTE Receiving_x000a_One-Time Capital" numFmtId="0">
      <sharedItems containsBlank="1"/>
    </cacheField>
    <cacheField name="Type of Employee" numFmtId="0">
      <sharedItems containsBlank="1"/>
    </cacheField>
    <cacheField name="Base Monthly Salary" numFmtId="0">
      <sharedItems containsString="0" containsBlank="1" containsNumber="1" containsInteger="1" minValue="0" maxValue="0"/>
    </cacheField>
    <cacheField name="Start Year" numFmtId="0">
      <sharedItems containsBlank="1"/>
    </cacheField>
    <cacheField name="Start Proration" numFmtId="0">
      <sharedItems containsBlank="1"/>
    </cacheField>
    <cacheField name="End Year" numFmtId="0">
      <sharedItems containsBlank="1"/>
    </cacheField>
    <cacheField name="End Proration" numFmtId="0">
      <sharedItems containsBlank="1"/>
    </cacheField>
    <cacheField name="Base Annual Salary" numFmtId="0">
      <sharedItems containsString="0" containsBlank="1" containsNumber="1" containsInteger="1" minValue="0" maxValue="0"/>
    </cacheField>
    <cacheField name="Medicaid" numFmtId="0">
      <sharedItems containsString="0" containsBlank="1" containsNumber="1" containsInteger="1" minValue="0" maxValue="0"/>
    </cacheField>
    <cacheField name="PERA" numFmtId="0">
      <sharedItems containsString="0" containsBlank="1" containsNumber="1" containsInteger="1" minValue="0" maxValue="0"/>
    </cacheField>
    <cacheField name="Supplies" numFmtId="0">
      <sharedItems containsString="0" containsBlank="1" containsNumber="1" containsInteger="1" minValue="0" maxValue="0"/>
    </cacheField>
    <cacheField name="Telephone" numFmtId="0">
      <sharedItems containsString="0" containsBlank="1" containsNumber="1" containsInteger="1" minValue="0" maxValue="0"/>
    </cacheField>
    <cacheField name="Computer Software" numFmtId="0">
      <sharedItems containsString="0" containsBlank="1" containsNumber="1" containsInteger="1" minValue="0" maxValue="0"/>
    </cacheField>
    <cacheField name="Furniture" numFmtId="0">
      <sharedItems containsString="0" containsBlank="1" containsNumber="1" containsInteger="1" minValue="0" maxValue="0"/>
    </cacheField>
    <cacheField name="Computer" numFmtId="0">
      <sharedItems containsString="0" containsBlank="1" containsNumber="1" containsInteger="1" minValue="0" maxValue="0"/>
    </cacheField>
    <cacheField name="All Employee Insurance For Formula" numFmtId="0">
      <sharedItems containsString="0" containsBlank="1" containsNumber="1" containsInteger="1" minValue="11500" maxValue="11500"/>
    </cacheField>
    <cacheField name="Supplemental PERA For Formula" numFmtId="0">
      <sharedItems containsString="0" containsBlank="1" containsNumber="1" containsInteger="1" minValue="0" maxValue="0"/>
    </cacheField>
    <cacheField name="All Employee Insurance" numFmtId="0">
      <sharedItems containsString="0" containsBlank="1" containsNumber="1" containsInteger="1" minValue="0" maxValue="0"/>
    </cacheField>
    <cacheField name="Supplemental PERA" numFmtId="0">
      <sharedItems containsString="0" containsBlank="1" containsNumber="1" containsInteger="1" minValue="0" maxValue="0"/>
    </cacheField>
    <cacheField name="Current Year_x000a_Prorated FTE" numFmtId="0">
      <sharedItems containsString="0" containsBlank="1" containsNumber="1" containsInteger="1" minValue="0" maxValue="0"/>
    </cacheField>
    <cacheField name="Budget Year_x000a_Prorated FTE" numFmtId="0">
      <sharedItems containsString="0" containsBlank="1" containsNumber="1" containsInteger="1" minValue="0" maxValue="0"/>
    </cacheField>
    <cacheField name="Out Year 1_x000a_Prorated FTE" numFmtId="0">
      <sharedItems containsString="0" containsBlank="1" containsNumber="1" containsInteger="1" minValue="0" maxValue="0"/>
    </cacheField>
    <cacheField name="Out Year 2_x000a_Prorated FTE" numFmtId="0">
      <sharedItems containsString="0" containsBlank="1" containsNumber="1" containsInteger="1" minValue="0" maxValue="0"/>
    </cacheField>
    <cacheField name="Out Year 3_x000a_Prorated FTE"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A"/>
    <x v="0"/>
    <m/>
    <m/>
    <m/>
    <m/>
    <s v=""/>
    <m/>
    <m/>
    <d v="2099-06-30T00:00:00"/>
    <s v=""/>
    <s v="State"/>
    <n v="0"/>
    <s v=""/>
    <s v=""/>
    <s v=""/>
    <s v=""/>
    <n v="0"/>
    <n v="0"/>
    <n v="0"/>
    <n v="0"/>
    <n v="0"/>
    <n v="0"/>
    <n v="0"/>
    <n v="0"/>
    <n v="11500"/>
    <n v="0"/>
    <n v="0"/>
    <n v="0"/>
    <n v="0"/>
    <n v="0"/>
    <n v="0"/>
    <n v="0"/>
    <n v="0"/>
  </r>
  <r>
    <s v="B"/>
    <x v="0"/>
    <m/>
    <m/>
    <m/>
    <m/>
    <s v=""/>
    <m/>
    <m/>
    <d v="2099-06-30T00:00:00"/>
    <s v=""/>
    <s v="State"/>
    <n v="0"/>
    <s v=""/>
    <s v=""/>
    <s v=""/>
    <s v=""/>
    <n v="0"/>
    <n v="0"/>
    <n v="0"/>
    <n v="0"/>
    <n v="0"/>
    <n v="0"/>
    <n v="0"/>
    <n v="0"/>
    <n v="11500"/>
    <n v="0"/>
    <n v="0"/>
    <n v="0"/>
    <n v="0"/>
    <n v="0"/>
    <n v="0"/>
    <n v="0"/>
    <n v="0"/>
  </r>
  <r>
    <s v="C"/>
    <x v="0"/>
    <m/>
    <m/>
    <m/>
    <m/>
    <s v=""/>
    <m/>
    <m/>
    <d v="2099-06-30T00:00:00"/>
    <s v=""/>
    <s v="State"/>
    <n v="0"/>
    <s v=""/>
    <s v=""/>
    <s v=""/>
    <s v=""/>
    <n v="0"/>
    <n v="0"/>
    <n v="0"/>
    <n v="0"/>
    <n v="0"/>
    <n v="0"/>
    <n v="0"/>
    <n v="0"/>
    <n v="11500"/>
    <n v="0"/>
    <n v="0"/>
    <n v="0"/>
    <n v="0"/>
    <n v="0"/>
    <n v="0"/>
    <n v="0"/>
    <n v="0"/>
  </r>
  <r>
    <s v="D"/>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E"/>
    <x v="0"/>
    <m/>
    <m/>
    <m/>
    <m/>
    <s v=""/>
    <m/>
    <m/>
    <d v="2099-06-30T00:00:00"/>
    <s v=""/>
    <s v="State"/>
    <n v="0"/>
    <s v=""/>
    <s v=""/>
    <s v=""/>
    <s v=""/>
    <n v="0"/>
    <n v="0"/>
    <n v="0"/>
    <n v="0"/>
    <n v="0"/>
    <n v="0"/>
    <n v="0"/>
    <n v="0"/>
    <n v="11500"/>
    <n v="0"/>
    <n v="0"/>
    <n v="0"/>
    <n v="0"/>
    <n v="0"/>
    <n v="0"/>
    <n v="0"/>
    <n v="0"/>
  </r>
  <r>
    <s v="&lt;=Click + to see more FTE rows. If filling out more rows, toggle Column A to &quot;Y&quot; to include costs"/>
    <x v="0"/>
    <m/>
    <m/>
    <m/>
    <m/>
    <m/>
    <m/>
    <m/>
    <m/>
    <m/>
    <m/>
    <m/>
    <m/>
    <m/>
    <m/>
    <m/>
    <m/>
    <m/>
    <m/>
    <m/>
    <m/>
    <m/>
    <m/>
    <m/>
    <m/>
    <m/>
    <m/>
    <m/>
    <m/>
    <m/>
    <m/>
    <m/>
    <m/>
  </r>
  <r>
    <m/>
    <x v="0"/>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6:H8" firstHeaderRow="0" firstDataRow="1" firstDataCol="1"/>
  <pivotFields count="34">
    <pivotField showAll="0"/>
    <pivotField axis="axisRow" showAll="0">
      <items count="8">
        <item x="0"/>
        <item m="1" x="2"/>
        <item m="1" x="3"/>
        <item m="1" x="5"/>
        <item m="1" x="6"/>
        <item m="1" x="4"/>
        <item m="1" x="1"/>
        <item t="default"/>
      </items>
    </pivotField>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pivotField dataField="1" showAll="0"/>
    <pivotField dataField="1" showAll="0"/>
    <pivotField dataField="1" showAll="0"/>
    <pivotField dataField="1" showAll="0"/>
  </pivotFields>
  <rowFields count="1">
    <field x="1"/>
  </rowFields>
  <rowItems count="2">
    <i>
      <x/>
    </i>
    <i t="grand">
      <x/>
    </i>
  </rowItems>
  <colFields count="1">
    <field x="-2"/>
  </colFields>
  <colItems count="5">
    <i>
      <x/>
    </i>
    <i i="1">
      <x v="1"/>
    </i>
    <i i="2">
      <x v="2"/>
    </i>
    <i i="3">
      <x v="3"/>
    </i>
    <i i="4">
      <x v="4"/>
    </i>
  </colItems>
  <dataFields count="5">
    <dataField name="Sum of Current Year" fld="29" baseField="1" baseItem="0"/>
    <dataField name="Sum of Budget Year" fld="30" baseField="1" baseItem="0"/>
    <dataField name="Sum of Out Year 1" fld="31" baseField="1" baseItem="0"/>
    <dataField name="Sum of Out Year 2" fld="32" baseField="1" baseItem="0"/>
    <dataField name="Sum of Out Year 3" fld="33" baseField="1" baseItem="0"/>
  </dataFields>
  <formats count="20">
    <format dxfId="19">
      <pivotArea outline="0" collapsedLevelsAreSubtotals="1" fieldPosition="0"/>
    </format>
    <format dxfId="18">
      <pivotArea outline="0" collapsedLevelsAreSubtotals="1" fieldPosition="0"/>
    </format>
    <format dxfId="17">
      <pivotArea collapsedLevelsAreSubtotals="1" fieldPosition="0">
        <references count="1">
          <reference field="1" count="0"/>
        </references>
      </pivotArea>
    </format>
    <format dxfId="16">
      <pivotArea dataOnly="0" labelOnly="1" fieldPosition="0">
        <references count="1">
          <reference field="1" count="0"/>
        </references>
      </pivotArea>
    </format>
    <format dxfId="15">
      <pivotArea type="all" dataOnly="0" outline="0" fieldPosition="0"/>
    </format>
    <format dxfId="14">
      <pivotArea outline="0" collapsedLevelsAreSubtotals="1" fieldPosition="0"/>
    </format>
    <format dxfId="13">
      <pivotArea field="1" type="button" dataOnly="0" labelOnly="1" outline="0" axis="axisRow" fieldPosition="0"/>
    </format>
    <format dxfId="12">
      <pivotArea dataOnly="0" labelOnly="1" fieldPosition="0">
        <references count="1">
          <reference field="1" count="0"/>
        </references>
      </pivotArea>
    </format>
    <format dxfId="11">
      <pivotArea dataOnly="0" labelOnly="1" grandRow="1" outline="0" fieldPosition="0"/>
    </format>
    <format dxfId="10">
      <pivotArea dataOnly="0" labelOnly="1" outline="0" fieldPosition="0">
        <references count="1">
          <reference field="4294967294" count="5">
            <x v="0"/>
            <x v="1"/>
            <x v="2"/>
            <x v="3"/>
            <x v="4"/>
          </reference>
        </references>
      </pivotArea>
    </format>
    <format dxfId="9">
      <pivotArea dataOnly="0" labelOnly="1" fieldPosition="0">
        <references count="1">
          <reference field="1" count="0"/>
        </references>
      </pivotArea>
    </format>
    <format dxfId="8">
      <pivotArea field="1" type="button" dataOnly="0" labelOnly="1" outline="0" axis="axisRow" fieldPosition="0"/>
    </format>
    <format dxfId="7">
      <pivotArea dataOnly="0" labelOnly="1" outline="0" fieldPosition="0">
        <references count="1">
          <reference field="4294967294" count="5">
            <x v="0"/>
            <x v="1"/>
            <x v="2"/>
            <x v="3"/>
            <x v="4"/>
          </reference>
        </references>
      </pivotArea>
    </format>
    <format dxfId="6">
      <pivotArea dataOnly="0" labelOnly="1" outline="0" fieldPosition="0">
        <references count="1">
          <reference field="4294967294" count="5">
            <x v="0"/>
            <x v="1"/>
            <x v="2"/>
            <x v="3"/>
            <x v="4"/>
          </reference>
        </references>
      </pivotArea>
    </format>
    <format dxfId="5">
      <pivotArea type="all" dataOnly="0" outline="0" fieldPosition="0"/>
    </format>
    <format dxfId="4">
      <pivotArea outline="0" collapsedLevelsAreSubtotals="1" fieldPosition="0"/>
    </format>
    <format dxfId="3">
      <pivotArea field="1" type="button" dataOnly="0" labelOnly="1" outline="0" axis="axisRow" fieldPosition="0"/>
    </format>
    <format dxfId="2">
      <pivotArea dataOnly="0" labelOnly="1" fieldPosition="0">
        <references count="1">
          <reference field="1" count="0"/>
        </references>
      </pivotArea>
    </format>
    <format dxfId="1">
      <pivotArea dataOnly="0" labelOnly="1" grandRow="1" outline="0" fieldPosition="0"/>
    </format>
    <format dxfId="0">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8"/>
  <sheetViews>
    <sheetView showGridLines="0" tabSelected="1" zoomScale="90" zoomScaleNormal="90" workbookViewId="0">
      <selection activeCell="O4" sqref="O4"/>
    </sheetView>
  </sheetViews>
  <sheetFormatPr defaultRowHeight="13.2" outlineLevelRow="2" x14ac:dyDescent="0.25"/>
  <cols>
    <col min="1" max="1" width="25.6640625" customWidth="1"/>
    <col min="2" max="2" width="10.6640625" customWidth="1"/>
    <col min="14" max="14" width="21" bestFit="1" customWidth="1"/>
    <col min="15" max="15" width="20.33203125" customWidth="1"/>
  </cols>
  <sheetData>
    <row r="1" spans="1:16" x14ac:dyDescent="0.25">
      <c r="A1" s="4" t="s">
        <v>1689</v>
      </c>
      <c r="N1" s="529" t="s">
        <v>1910</v>
      </c>
      <c r="O1" s="547" t="s">
        <v>2170</v>
      </c>
    </row>
    <row r="2" spans="1:16" x14ac:dyDescent="0.25">
      <c r="A2" s="4"/>
      <c r="N2" s="529" t="s">
        <v>1911</v>
      </c>
      <c r="O2" s="528">
        <v>45667</v>
      </c>
    </row>
    <row r="3" spans="1:16" x14ac:dyDescent="0.25">
      <c r="A3" s="57" t="s">
        <v>1781</v>
      </c>
    </row>
    <row r="4" spans="1:16" x14ac:dyDescent="0.25">
      <c r="A4" s="4" t="s">
        <v>1737</v>
      </c>
      <c r="N4" s="4" t="s">
        <v>1942</v>
      </c>
      <c r="O4" s="4" t="s">
        <v>2169</v>
      </c>
    </row>
    <row r="5" spans="1:16" x14ac:dyDescent="0.25">
      <c r="A5" s="4" t="s">
        <v>1920</v>
      </c>
      <c r="O5" t="s">
        <v>2171</v>
      </c>
      <c r="P5" s="4"/>
    </row>
    <row r="6" spans="1:16" x14ac:dyDescent="0.25">
      <c r="A6" s="57"/>
      <c r="P6" s="4"/>
    </row>
    <row r="7" spans="1:16" x14ac:dyDescent="0.25">
      <c r="A7" s="57" t="s">
        <v>1765</v>
      </c>
    </row>
    <row r="8" spans="1:16" x14ac:dyDescent="0.25">
      <c r="A8" s="4" t="s">
        <v>1921</v>
      </c>
    </row>
    <row r="9" spans="1:16" x14ac:dyDescent="0.25">
      <c r="A9" s="4" t="s">
        <v>1755</v>
      </c>
    </row>
    <row r="10" spans="1:16" x14ac:dyDescent="0.25">
      <c r="A10" s="4" t="s">
        <v>1927</v>
      </c>
    </row>
    <row r="11" spans="1:16" x14ac:dyDescent="0.25">
      <c r="A11" s="4" t="s">
        <v>1922</v>
      </c>
    </row>
    <row r="12" spans="1:16" x14ac:dyDescent="0.25">
      <c r="A12" s="4" t="s">
        <v>1756</v>
      </c>
    </row>
    <row r="13" spans="1:16" x14ac:dyDescent="0.25">
      <c r="A13" s="4" t="s">
        <v>1813</v>
      </c>
    </row>
    <row r="14" spans="1:16" x14ac:dyDescent="0.25">
      <c r="A14" s="548" t="s">
        <v>1812</v>
      </c>
    </row>
    <row r="16" spans="1:16" x14ac:dyDescent="0.25">
      <c r="A16" s="4" t="s">
        <v>1753</v>
      </c>
    </row>
    <row r="17" spans="1:3" x14ac:dyDescent="0.25">
      <c r="A17" s="4"/>
      <c r="B17" s="4" t="s">
        <v>1832</v>
      </c>
    </row>
    <row r="18" spans="1:3" x14ac:dyDescent="0.25">
      <c r="A18" s="4"/>
      <c r="B18" s="4" t="s">
        <v>1754</v>
      </c>
    </row>
    <row r="19" spans="1:3" x14ac:dyDescent="0.25">
      <c r="A19" s="57"/>
    </row>
    <row r="20" spans="1:3" x14ac:dyDescent="0.25">
      <c r="A20" s="57" t="s">
        <v>1768</v>
      </c>
    </row>
    <row r="21" spans="1:3" x14ac:dyDescent="0.25">
      <c r="A21" s="160" t="s">
        <v>1705</v>
      </c>
      <c r="B21" s="4" t="s">
        <v>1766</v>
      </c>
    </row>
    <row r="22" spans="1:3" x14ac:dyDescent="0.25">
      <c r="A22" s="161" t="s">
        <v>1706</v>
      </c>
      <c r="B22" s="4" t="s">
        <v>1655</v>
      </c>
    </row>
    <row r="23" spans="1:3" x14ac:dyDescent="0.25">
      <c r="A23" s="4"/>
      <c r="B23" s="4"/>
      <c r="C23" s="4" t="s">
        <v>1656</v>
      </c>
    </row>
    <row r="24" spans="1:3" x14ac:dyDescent="0.25">
      <c r="A24" s="162" t="s">
        <v>1634</v>
      </c>
      <c r="B24" s="4" t="s">
        <v>1635</v>
      </c>
    </row>
    <row r="26" spans="1:3" x14ac:dyDescent="0.25">
      <c r="A26" s="57" t="s">
        <v>1767</v>
      </c>
    </row>
    <row r="27" spans="1:3" x14ac:dyDescent="0.25">
      <c r="A27" s="4" t="s">
        <v>1769</v>
      </c>
      <c r="B27" s="95" t="s">
        <v>1806</v>
      </c>
      <c r="C27" s="95"/>
    </row>
    <row r="28" spans="1:3" x14ac:dyDescent="0.25">
      <c r="A28" s="95"/>
      <c r="B28" s="95"/>
      <c r="C28" s="4" t="s">
        <v>1854</v>
      </c>
    </row>
    <row r="29" spans="1:3" x14ac:dyDescent="0.25">
      <c r="A29" s="95"/>
      <c r="B29" s="95"/>
      <c r="C29" s="4" t="s">
        <v>1770</v>
      </c>
    </row>
    <row r="30" spans="1:3" x14ac:dyDescent="0.25">
      <c r="A30" s="95"/>
      <c r="B30" s="95"/>
      <c r="C30" s="4" t="s">
        <v>1771</v>
      </c>
    </row>
    <row r="31" spans="1:3" x14ac:dyDescent="0.25">
      <c r="A31" s="57" t="s">
        <v>1772</v>
      </c>
      <c r="B31" s="95"/>
      <c r="C31" s="4"/>
    </row>
    <row r="32" spans="1:3" x14ac:dyDescent="0.25">
      <c r="B32" s="57" t="s">
        <v>1739</v>
      </c>
      <c r="C32" s="4"/>
    </row>
    <row r="33" spans="1:3" x14ac:dyDescent="0.25">
      <c r="A33" s="4"/>
      <c r="B33" s="4" t="s">
        <v>1773</v>
      </c>
      <c r="C33" s="4"/>
    </row>
    <row r="34" spans="1:3" x14ac:dyDescent="0.25">
      <c r="A34" s="4"/>
      <c r="B34" s="4" t="s">
        <v>1740</v>
      </c>
      <c r="C34" s="4"/>
    </row>
    <row r="35" spans="1:3" x14ac:dyDescent="0.25">
      <c r="A35" s="4"/>
      <c r="B35" s="4" t="s">
        <v>1741</v>
      </c>
      <c r="C35" s="4"/>
    </row>
    <row r="36" spans="1:3" x14ac:dyDescent="0.25">
      <c r="A36" s="4"/>
      <c r="B36" s="4"/>
      <c r="C36" s="4" t="s">
        <v>1742</v>
      </c>
    </row>
    <row r="37" spans="1:3" x14ac:dyDescent="0.25">
      <c r="A37" s="4"/>
      <c r="B37" s="4"/>
      <c r="C37" s="4" t="s">
        <v>1743</v>
      </c>
    </row>
    <row r="38" spans="1:3" x14ac:dyDescent="0.25">
      <c r="A38" s="4"/>
      <c r="B38" s="57" t="s">
        <v>1887</v>
      </c>
      <c r="C38" s="4"/>
    </row>
    <row r="39" spans="1:3" x14ac:dyDescent="0.25">
      <c r="A39" s="4"/>
      <c r="B39" s="4" t="s">
        <v>1888</v>
      </c>
      <c r="C39" s="4"/>
    </row>
    <row r="40" spans="1:3" x14ac:dyDescent="0.25">
      <c r="A40" s="4"/>
      <c r="B40" s="4" t="s">
        <v>1889</v>
      </c>
      <c r="C40" s="4"/>
    </row>
    <row r="41" spans="1:3" x14ac:dyDescent="0.25">
      <c r="A41" s="4"/>
      <c r="B41" s="4" t="s">
        <v>1890</v>
      </c>
      <c r="C41" s="4"/>
    </row>
    <row r="43" spans="1:3" x14ac:dyDescent="0.25">
      <c r="A43" s="57" t="s">
        <v>1774</v>
      </c>
    </row>
    <row r="44" spans="1:3" x14ac:dyDescent="0.25">
      <c r="B44" s="4" t="s">
        <v>1775</v>
      </c>
    </row>
    <row r="45" spans="1:3" x14ac:dyDescent="0.25">
      <c r="B45" s="4" t="s">
        <v>1776</v>
      </c>
    </row>
    <row r="46" spans="1:3" x14ac:dyDescent="0.25">
      <c r="B46" s="4" t="s">
        <v>1861</v>
      </c>
    </row>
    <row r="47" spans="1:3" x14ac:dyDescent="0.25">
      <c r="B47" s="4" t="s">
        <v>1777</v>
      </c>
    </row>
    <row r="48" spans="1:3" x14ac:dyDescent="0.25">
      <c r="B48" s="4"/>
    </row>
    <row r="49" spans="1:8" x14ac:dyDescent="0.25">
      <c r="A49" s="57" t="s">
        <v>1677</v>
      </c>
    </row>
    <row r="50" spans="1:8" x14ac:dyDescent="0.25">
      <c r="A50" s="57"/>
    </row>
    <row r="51" spans="1:8" x14ac:dyDescent="0.25">
      <c r="A51" s="57" t="s">
        <v>1923</v>
      </c>
      <c r="B51" s="57" t="s">
        <v>1924</v>
      </c>
      <c r="C51" s="57"/>
      <c r="D51" s="57"/>
      <c r="E51" s="57"/>
      <c r="F51" s="57"/>
      <c r="G51" s="57"/>
    </row>
    <row r="52" spans="1:8" hidden="1" outlineLevel="1" x14ac:dyDescent="0.25">
      <c r="A52" s="57"/>
      <c r="C52" s="57"/>
      <c r="D52" s="57"/>
      <c r="E52" s="57"/>
      <c r="F52" s="57"/>
      <c r="G52" s="57"/>
      <c r="H52" s="57"/>
    </row>
    <row r="53" spans="1:8" hidden="1" outlineLevel="1" x14ac:dyDescent="0.25">
      <c r="A53" s="57"/>
      <c r="B53" s="57" t="s">
        <v>1647</v>
      </c>
      <c r="C53" s="4" t="s">
        <v>1860</v>
      </c>
      <c r="D53" s="57"/>
      <c r="E53" s="57"/>
      <c r="F53" s="57"/>
      <c r="G53" s="57"/>
      <c r="H53" s="57"/>
    </row>
    <row r="54" spans="1:8" hidden="1" outlineLevel="1" x14ac:dyDescent="0.25">
      <c r="A54" s="57"/>
      <c r="C54" s="4"/>
      <c r="D54" s="57"/>
      <c r="E54" s="57"/>
      <c r="F54" s="57"/>
      <c r="G54" s="57"/>
      <c r="H54" s="57"/>
    </row>
    <row r="55" spans="1:8" hidden="1" outlineLevel="2" x14ac:dyDescent="0.25">
      <c r="B55" s="57" t="s">
        <v>1744</v>
      </c>
      <c r="C55" s="163" t="s">
        <v>1783</v>
      </c>
      <c r="D55" s="169"/>
      <c r="E55" s="169"/>
      <c r="F55" s="169"/>
    </row>
    <row r="56" spans="1:8" hidden="1" outlineLevel="2" x14ac:dyDescent="0.25">
      <c r="C56" s="62"/>
      <c r="D56" s="63" t="s">
        <v>1560</v>
      </c>
    </row>
    <row r="57" spans="1:8" hidden="1" outlineLevel="2" x14ac:dyDescent="0.25">
      <c r="C57" s="62"/>
      <c r="D57" s="63" t="s">
        <v>1738</v>
      </c>
    </row>
    <row r="58" spans="1:8" hidden="1" outlineLevel="2" x14ac:dyDescent="0.25">
      <c r="C58" s="62"/>
      <c r="D58" s="63" t="s">
        <v>1650</v>
      </c>
    </row>
    <row r="59" spans="1:8" hidden="1" outlineLevel="2" x14ac:dyDescent="0.25">
      <c r="C59" s="62"/>
      <c r="D59" s="63"/>
      <c r="E59" s="4" t="s">
        <v>1778</v>
      </c>
    </row>
    <row r="60" spans="1:8" hidden="1" outlineLevel="2" x14ac:dyDescent="0.25">
      <c r="C60" s="62"/>
      <c r="D60" s="63"/>
      <c r="E60" s="4" t="s">
        <v>1779</v>
      </c>
    </row>
    <row r="61" spans="1:8" hidden="1" outlineLevel="2" x14ac:dyDescent="0.25">
      <c r="C61" s="62"/>
      <c r="D61" s="63"/>
      <c r="F61" s="4" t="s">
        <v>1651</v>
      </c>
    </row>
    <row r="62" spans="1:8" hidden="1" outlineLevel="2" x14ac:dyDescent="0.25">
      <c r="C62" s="62"/>
      <c r="D62" s="63"/>
      <c r="F62" s="4" t="s">
        <v>1678</v>
      </c>
    </row>
    <row r="63" spans="1:8" hidden="1" outlineLevel="2" x14ac:dyDescent="0.25">
      <c r="C63" s="62"/>
      <c r="D63" s="63"/>
      <c r="F63" s="4" t="s">
        <v>1639</v>
      </c>
    </row>
    <row r="64" spans="1:8" hidden="1" outlineLevel="2" x14ac:dyDescent="0.25">
      <c r="C64" s="62"/>
      <c r="D64" s="64" t="s">
        <v>1652</v>
      </c>
    </row>
    <row r="65" spans="3:6" hidden="1" outlineLevel="2" x14ac:dyDescent="0.25">
      <c r="C65" s="62"/>
      <c r="D65" s="64"/>
      <c r="E65" s="4" t="s">
        <v>1862</v>
      </c>
    </row>
    <row r="66" spans="3:6" hidden="1" outlineLevel="2" x14ac:dyDescent="0.25">
      <c r="C66" s="62"/>
      <c r="D66" s="64"/>
      <c r="E66" t="s">
        <v>1863</v>
      </c>
      <c r="F66" s="4"/>
    </row>
    <row r="67" spans="3:6" hidden="1" outlineLevel="2" x14ac:dyDescent="0.25">
      <c r="C67" s="62"/>
      <c r="D67" s="64"/>
      <c r="F67" s="4"/>
    </row>
    <row r="68" spans="3:6" hidden="1" outlineLevel="2" x14ac:dyDescent="0.25">
      <c r="D68" s="65" t="s">
        <v>1653</v>
      </c>
      <c r="F68" s="4"/>
    </row>
    <row r="69" spans="3:6" hidden="1" outlineLevel="2" x14ac:dyDescent="0.25">
      <c r="C69" s="62"/>
      <c r="D69" s="64" t="s">
        <v>1654</v>
      </c>
    </row>
    <row r="70" spans="3:6" hidden="1" outlineLevel="2" x14ac:dyDescent="0.25">
      <c r="C70" s="62"/>
      <c r="D70" s="64"/>
      <c r="E70" s="4" t="s">
        <v>1679</v>
      </c>
    </row>
    <row r="71" spans="3:6" hidden="1" outlineLevel="2" x14ac:dyDescent="0.25">
      <c r="C71" s="62"/>
      <c r="D71" s="64"/>
      <c r="E71" s="4" t="s">
        <v>1864</v>
      </c>
    </row>
    <row r="72" spans="3:6" hidden="1" outlineLevel="2" x14ac:dyDescent="0.25">
      <c r="C72" s="62"/>
      <c r="D72" s="64"/>
      <c r="E72" t="s">
        <v>1865</v>
      </c>
      <c r="F72" s="4"/>
    </row>
    <row r="73" spans="3:6" hidden="1" outlineLevel="2" x14ac:dyDescent="0.25">
      <c r="C73" s="62"/>
      <c r="D73" s="64"/>
      <c r="F73" s="4"/>
    </row>
    <row r="74" spans="3:6" hidden="1" outlineLevel="2" x14ac:dyDescent="0.25">
      <c r="D74" s="65" t="s">
        <v>1872</v>
      </c>
      <c r="E74" s="64" t="s">
        <v>1873</v>
      </c>
      <c r="F74" s="4"/>
    </row>
    <row r="75" spans="3:6" hidden="1" outlineLevel="2" x14ac:dyDescent="0.25">
      <c r="D75" s="62"/>
      <c r="E75" s="64" t="s">
        <v>1891</v>
      </c>
      <c r="F75" s="4"/>
    </row>
    <row r="76" spans="3:6" hidden="1" outlineLevel="2" x14ac:dyDescent="0.25">
      <c r="C76" s="62"/>
      <c r="D76" s="64"/>
      <c r="E76" s="4" t="s">
        <v>1892</v>
      </c>
      <c r="F76" s="4"/>
    </row>
    <row r="77" spans="3:6" hidden="1" outlineLevel="2" x14ac:dyDescent="0.25">
      <c r="C77" s="62"/>
      <c r="D77" s="64"/>
      <c r="E77" s="4" t="s">
        <v>1893</v>
      </c>
      <c r="F77" s="4"/>
    </row>
    <row r="78" spans="3:6" hidden="1" outlineLevel="2" x14ac:dyDescent="0.25">
      <c r="C78" s="62"/>
      <c r="D78" s="64"/>
      <c r="F78" s="4"/>
    </row>
    <row r="79" spans="3:6" hidden="1" outlineLevel="2" x14ac:dyDescent="0.25">
      <c r="C79" s="62"/>
      <c r="D79" s="63" t="s">
        <v>1866</v>
      </c>
      <c r="E79" s="4"/>
    </row>
    <row r="80" spans="3:6" hidden="1" outlineLevel="2" x14ac:dyDescent="0.25">
      <c r="C80" s="62"/>
      <c r="D80" s="63"/>
      <c r="E80" s="4" t="s">
        <v>1867</v>
      </c>
    </row>
    <row r="81" spans="2:15" hidden="1" outlineLevel="2" x14ac:dyDescent="0.25">
      <c r="C81" s="62"/>
      <c r="D81" s="63"/>
      <c r="E81" s="4" t="s">
        <v>1868</v>
      </c>
    </row>
    <row r="82" spans="2:15" ht="27.6" hidden="1" customHeight="1" outlineLevel="2" x14ac:dyDescent="0.25">
      <c r="C82" s="62"/>
      <c r="D82" s="63"/>
      <c r="E82" s="573" t="s">
        <v>1869</v>
      </c>
      <c r="F82" s="573"/>
      <c r="G82" s="573"/>
      <c r="H82" s="573"/>
      <c r="I82" s="573"/>
      <c r="J82" s="573"/>
      <c r="K82" s="573"/>
      <c r="L82" s="573"/>
      <c r="M82" s="573"/>
      <c r="N82" s="573"/>
      <c r="O82" s="573"/>
    </row>
    <row r="83" spans="2:15" hidden="1" outlineLevel="2" x14ac:dyDescent="0.25">
      <c r="C83" s="62"/>
      <c r="D83" s="63"/>
      <c r="E83" s="4"/>
    </row>
    <row r="84" spans="2:15" hidden="1" outlineLevel="2" x14ac:dyDescent="0.25">
      <c r="C84" s="62"/>
      <c r="D84" s="63" t="s">
        <v>1780</v>
      </c>
    </row>
    <row r="85" spans="2:15" hidden="1" outlineLevel="2" x14ac:dyDescent="0.25">
      <c r="C85" s="62"/>
      <c r="D85" s="63"/>
      <c r="E85" s="4" t="s">
        <v>1680</v>
      </c>
    </row>
    <row r="86" spans="2:15" hidden="1" outlineLevel="2" x14ac:dyDescent="0.25">
      <c r="C86" s="62"/>
      <c r="D86" s="63"/>
      <c r="E86" s="4"/>
    </row>
    <row r="87" spans="2:15" hidden="1" outlineLevel="2" x14ac:dyDescent="0.25">
      <c r="C87" s="62"/>
      <c r="D87" s="63" t="s">
        <v>1719</v>
      </c>
      <c r="E87" s="4"/>
    </row>
    <row r="88" spans="2:15" hidden="1" outlineLevel="2" x14ac:dyDescent="0.25">
      <c r="C88" s="62"/>
      <c r="D88" s="63"/>
      <c r="E88" s="4" t="s">
        <v>1831</v>
      </c>
    </row>
    <row r="89" spans="2:15" hidden="1" outlineLevel="2" x14ac:dyDescent="0.25">
      <c r="C89" s="62"/>
      <c r="D89" s="63"/>
      <c r="E89" s="4"/>
    </row>
    <row r="90" spans="2:15" hidden="1" outlineLevel="2" x14ac:dyDescent="0.25">
      <c r="C90" s="4" t="s">
        <v>1871</v>
      </c>
    </row>
    <row r="91" spans="2:15" hidden="1" outlineLevel="2" x14ac:dyDescent="0.25">
      <c r="C91" s="4" t="s">
        <v>1870</v>
      </c>
    </row>
    <row r="92" spans="2:15" hidden="1" outlineLevel="2" x14ac:dyDescent="0.25">
      <c r="C92" s="4"/>
    </row>
    <row r="93" spans="2:15" hidden="1" outlineLevel="2" x14ac:dyDescent="0.25">
      <c r="C93" s="4"/>
    </row>
    <row r="94" spans="2:15" hidden="1" outlineLevel="2" x14ac:dyDescent="0.25">
      <c r="B94" s="57" t="s">
        <v>1745</v>
      </c>
      <c r="C94" s="4" t="s">
        <v>1928</v>
      </c>
    </row>
    <row r="95" spans="2:15" hidden="1" outlineLevel="2" x14ac:dyDescent="0.25">
      <c r="C95" s="4"/>
      <c r="D95" s="4" t="s">
        <v>1782</v>
      </c>
    </row>
    <row r="96" spans="2:15" hidden="1" outlineLevel="2" x14ac:dyDescent="0.25">
      <c r="C96" s="4"/>
      <c r="D96" s="4"/>
      <c r="E96" s="4" t="s">
        <v>1746</v>
      </c>
    </row>
    <row r="97" spans="2:6" hidden="1" outlineLevel="2" x14ac:dyDescent="0.25">
      <c r="C97" s="4"/>
      <c r="D97" s="4"/>
      <c r="E97" s="4" t="s">
        <v>1747</v>
      </c>
    </row>
    <row r="98" spans="2:6" hidden="1" outlineLevel="2" x14ac:dyDescent="0.25">
      <c r="C98" s="4"/>
      <c r="D98" s="4" t="s">
        <v>1606</v>
      </c>
    </row>
    <row r="99" spans="2:6" hidden="1" outlineLevel="2" x14ac:dyDescent="0.25">
      <c r="C99" s="4"/>
      <c r="D99" s="4"/>
      <c r="E99" s="4" t="s">
        <v>1784</v>
      </c>
    </row>
    <row r="100" spans="2:6" hidden="1" outlineLevel="2" x14ac:dyDescent="0.25">
      <c r="C100" s="4"/>
      <c r="D100" s="4"/>
      <c r="E100" s="4" t="s">
        <v>1747</v>
      </c>
    </row>
    <row r="101" spans="2:6" hidden="1" outlineLevel="2" x14ac:dyDescent="0.25">
      <c r="C101" s="4"/>
      <c r="D101" s="4" t="s">
        <v>1704</v>
      </c>
      <c r="E101" s="4"/>
    </row>
    <row r="102" spans="2:6" hidden="1" outlineLevel="2" x14ac:dyDescent="0.25">
      <c r="C102" s="4"/>
      <c r="D102" s="4"/>
      <c r="E102" s="4" t="s">
        <v>1785</v>
      </c>
    </row>
    <row r="103" spans="2:6" hidden="1" outlineLevel="2" x14ac:dyDescent="0.25">
      <c r="C103" s="4"/>
      <c r="D103" s="4"/>
      <c r="E103" s="4" t="s">
        <v>1786</v>
      </c>
    </row>
    <row r="104" spans="2:6" hidden="1" outlineLevel="2" x14ac:dyDescent="0.25">
      <c r="C104" s="4"/>
      <c r="D104" s="4"/>
      <c r="E104" s="4" t="s">
        <v>1787</v>
      </c>
      <c r="F104" s="4"/>
    </row>
    <row r="105" spans="2:6" hidden="1" outlineLevel="2" x14ac:dyDescent="0.25">
      <c r="C105" s="4"/>
      <c r="D105" s="4"/>
      <c r="E105" s="4"/>
      <c r="F105" s="4"/>
    </row>
    <row r="106" spans="2:6" hidden="1" outlineLevel="2" x14ac:dyDescent="0.25">
      <c r="C106" s="4"/>
      <c r="D106" s="4"/>
      <c r="E106" s="4" t="s">
        <v>1874</v>
      </c>
      <c r="F106" s="4"/>
    </row>
    <row r="107" spans="2:6" hidden="1" outlineLevel="2" x14ac:dyDescent="0.25">
      <c r="C107" s="4"/>
      <c r="D107" s="4"/>
      <c r="E107" s="4" t="s">
        <v>1929</v>
      </c>
      <c r="F107" s="4"/>
    </row>
    <row r="108" spans="2:6" hidden="1" outlineLevel="2" x14ac:dyDescent="0.25">
      <c r="C108" s="4"/>
      <c r="D108" s="4"/>
      <c r="E108" s="4" t="s">
        <v>1875</v>
      </c>
      <c r="F108" s="4"/>
    </row>
    <row r="109" spans="2:6" hidden="1" outlineLevel="2" x14ac:dyDescent="0.25">
      <c r="C109" s="4"/>
      <c r="D109" s="4"/>
      <c r="E109" s="4"/>
      <c r="F109" s="4"/>
    </row>
    <row r="110" spans="2:6" hidden="1" outlineLevel="2" x14ac:dyDescent="0.25">
      <c r="B110" s="57" t="s">
        <v>1876</v>
      </c>
      <c r="C110" s="4" t="s">
        <v>1930</v>
      </c>
      <c r="D110" s="4"/>
      <c r="E110" s="4"/>
      <c r="F110" s="4"/>
    </row>
    <row r="111" spans="2:6" hidden="1" outlineLevel="2" x14ac:dyDescent="0.25">
      <c r="C111" s="4" t="s">
        <v>1877</v>
      </c>
      <c r="D111" s="4"/>
      <c r="E111" s="4"/>
      <c r="F111" s="4"/>
    </row>
    <row r="112" spans="2:6" hidden="1" outlineLevel="2" x14ac:dyDescent="0.25">
      <c r="C112" s="4" t="s">
        <v>1878</v>
      </c>
      <c r="D112" s="4"/>
      <c r="E112" s="4"/>
      <c r="F112" s="4"/>
    </row>
    <row r="113" spans="1:6" hidden="1" outlineLevel="2" x14ac:dyDescent="0.25">
      <c r="C113" s="4" t="s">
        <v>1879</v>
      </c>
      <c r="D113" s="4"/>
      <c r="E113" s="4"/>
      <c r="F113" s="4"/>
    </row>
    <row r="114" spans="1:6" hidden="1" outlineLevel="2" x14ac:dyDescent="0.25">
      <c r="C114" s="4" t="s">
        <v>1880</v>
      </c>
      <c r="D114" s="4"/>
      <c r="E114" s="4"/>
      <c r="F114" s="4"/>
    </row>
    <row r="115" spans="1:6" hidden="1" outlineLevel="2" x14ac:dyDescent="0.25">
      <c r="C115" s="4" t="s">
        <v>1881</v>
      </c>
      <c r="D115" s="4"/>
      <c r="E115" s="4"/>
      <c r="F115" s="4"/>
    </row>
    <row r="116" spans="1:6" hidden="1" outlineLevel="2" x14ac:dyDescent="0.25">
      <c r="C116" s="4"/>
      <c r="D116" s="4"/>
      <c r="E116" s="4"/>
      <c r="F116" s="4"/>
    </row>
    <row r="117" spans="1:6" hidden="1" outlineLevel="2" x14ac:dyDescent="0.25">
      <c r="B117" s="4" t="s">
        <v>1885</v>
      </c>
      <c r="C117" s="4"/>
      <c r="D117" s="4"/>
      <c r="E117" s="4"/>
      <c r="F117" s="4"/>
    </row>
    <row r="118" spans="1:6" hidden="1" outlineLevel="2" x14ac:dyDescent="0.25">
      <c r="B118" s="4" t="s">
        <v>1886</v>
      </c>
      <c r="C118" s="4"/>
      <c r="D118" s="4"/>
      <c r="E118" s="4"/>
      <c r="F118" s="4"/>
    </row>
    <row r="119" spans="1:6" collapsed="1" x14ac:dyDescent="0.25"/>
    <row r="120" spans="1:6" x14ac:dyDescent="0.25">
      <c r="A120" s="57" t="s">
        <v>1641</v>
      </c>
      <c r="B120" s="57" t="s">
        <v>1925</v>
      </c>
    </row>
    <row r="121" spans="1:6" hidden="1" outlineLevel="1" x14ac:dyDescent="0.25"/>
    <row r="122" spans="1:6" hidden="1" outlineLevel="1" x14ac:dyDescent="0.25">
      <c r="B122" s="57" t="s">
        <v>1647</v>
      </c>
      <c r="C122" s="4" t="s">
        <v>1748</v>
      </c>
    </row>
    <row r="123" spans="1:6" hidden="1" outlineLevel="1" x14ac:dyDescent="0.25"/>
    <row r="124" spans="1:6" hidden="1" outlineLevel="1" x14ac:dyDescent="0.25">
      <c r="B124" s="57" t="s">
        <v>1649</v>
      </c>
      <c r="C124" s="4" t="s">
        <v>1788</v>
      </c>
    </row>
    <row r="125" spans="1:6" hidden="1" outlineLevel="1" x14ac:dyDescent="0.25">
      <c r="D125" s="4" t="s">
        <v>1682</v>
      </c>
    </row>
    <row r="126" spans="1:6" hidden="1" outlineLevel="1" x14ac:dyDescent="0.25">
      <c r="E126" s="4" t="s">
        <v>1751</v>
      </c>
    </row>
    <row r="127" spans="1:6" hidden="1" outlineLevel="1" x14ac:dyDescent="0.25">
      <c r="C127" s="4" t="s">
        <v>1642</v>
      </c>
    </row>
    <row r="128" spans="1:6" hidden="1" outlineLevel="1" x14ac:dyDescent="0.25">
      <c r="D128" s="4" t="s">
        <v>1683</v>
      </c>
    </row>
    <row r="129" spans="1:4" hidden="1" outlineLevel="1" x14ac:dyDescent="0.25">
      <c r="D129" s="4" t="s">
        <v>1749</v>
      </c>
    </row>
    <row r="130" spans="1:4" hidden="1" outlineLevel="1" x14ac:dyDescent="0.25">
      <c r="C130" s="4" t="s">
        <v>1644</v>
      </c>
    </row>
    <row r="131" spans="1:4" hidden="1" outlineLevel="1" x14ac:dyDescent="0.25">
      <c r="D131" s="4" t="s">
        <v>1684</v>
      </c>
    </row>
    <row r="132" spans="1:4" hidden="1" outlineLevel="1" x14ac:dyDescent="0.25">
      <c r="D132" s="163" t="s">
        <v>1882</v>
      </c>
    </row>
    <row r="133" spans="1:4" hidden="1" outlineLevel="1" x14ac:dyDescent="0.25">
      <c r="C133" s="4" t="s">
        <v>1645</v>
      </c>
    </row>
    <row r="134" spans="1:4" hidden="1" outlineLevel="1" x14ac:dyDescent="0.25">
      <c r="D134" s="4" t="s">
        <v>1883</v>
      </c>
    </row>
    <row r="135" spans="1:4" hidden="1" outlineLevel="1" x14ac:dyDescent="0.25">
      <c r="D135" s="163" t="s">
        <v>1646</v>
      </c>
    </row>
    <row r="136" spans="1:4" hidden="1" outlineLevel="1" x14ac:dyDescent="0.25">
      <c r="D136" s="98" t="s">
        <v>1884</v>
      </c>
    </row>
    <row r="137" spans="1:4" collapsed="1" x14ac:dyDescent="0.25"/>
    <row r="138" spans="1:4" x14ac:dyDescent="0.25">
      <c r="A138" s="57" t="s">
        <v>1789</v>
      </c>
      <c r="B138" s="57" t="s">
        <v>1790</v>
      </c>
    </row>
    <row r="139" spans="1:4" hidden="1" outlineLevel="1" x14ac:dyDescent="0.25">
      <c r="A139" s="57"/>
      <c r="B139" s="4" t="s">
        <v>1797</v>
      </c>
    </row>
    <row r="140" spans="1:4" hidden="1" outlineLevel="1" x14ac:dyDescent="0.25">
      <c r="A140" s="57"/>
      <c r="B140" s="4" t="s">
        <v>1791</v>
      </c>
    </row>
    <row r="141" spans="1:4" hidden="1" outlineLevel="1" x14ac:dyDescent="0.25">
      <c r="A141" s="57"/>
      <c r="B141" s="4" t="s">
        <v>1801</v>
      </c>
    </row>
    <row r="142" spans="1:4" hidden="1" outlineLevel="1" x14ac:dyDescent="0.25">
      <c r="A142" s="57"/>
      <c r="B142" s="4" t="s">
        <v>1934</v>
      </c>
    </row>
    <row r="143" spans="1:4" hidden="1" outlineLevel="1" x14ac:dyDescent="0.25">
      <c r="A143" s="57"/>
      <c r="B143" s="4"/>
    </row>
    <row r="144" spans="1:4" hidden="1" outlineLevel="1" x14ac:dyDescent="0.25">
      <c r="B144" s="4" t="s">
        <v>1798</v>
      </c>
    </row>
    <row r="145" spans="2:13" hidden="1" outlineLevel="1" x14ac:dyDescent="0.25">
      <c r="B145" s="57"/>
      <c r="C145" s="4" t="s">
        <v>1799</v>
      </c>
    </row>
    <row r="146" spans="2:13" hidden="1" outlineLevel="1" x14ac:dyDescent="0.25">
      <c r="B146" s="57"/>
      <c r="C146" s="4" t="s">
        <v>1800</v>
      </c>
    </row>
    <row r="147" spans="2:13" hidden="1" outlineLevel="1" x14ac:dyDescent="0.25">
      <c r="B147" s="57"/>
      <c r="C147" s="4"/>
    </row>
    <row r="148" spans="2:13" hidden="1" outlineLevel="1" x14ac:dyDescent="0.25">
      <c r="B148" s="57" t="s">
        <v>1794</v>
      </c>
      <c r="C148" s="95"/>
    </row>
    <row r="149" spans="2:13" hidden="1" outlineLevel="1" x14ac:dyDescent="0.25">
      <c r="C149" s="4" t="s">
        <v>1795</v>
      </c>
    </row>
    <row r="150" spans="2:13" hidden="1" outlineLevel="1" x14ac:dyDescent="0.25">
      <c r="D150" s="98" t="s">
        <v>1796</v>
      </c>
    </row>
    <row r="151" spans="2:13" hidden="1" outlineLevel="1" x14ac:dyDescent="0.25">
      <c r="D151" s="98"/>
      <c r="E151" t="s">
        <v>1717</v>
      </c>
    </row>
    <row r="152" spans="2:13" hidden="1" outlineLevel="1" x14ac:dyDescent="0.25">
      <c r="D152" s="98"/>
    </row>
    <row r="153" spans="2:13" hidden="1" outlineLevel="1" x14ac:dyDescent="0.25">
      <c r="B153" s="57" t="s">
        <v>1792</v>
      </c>
      <c r="C153" s="4"/>
    </row>
    <row r="154" spans="2:13" hidden="1" outlineLevel="1" x14ac:dyDescent="0.25">
      <c r="B154" s="98" t="s">
        <v>1793</v>
      </c>
    </row>
    <row r="155" spans="2:13" hidden="1" outlineLevel="1" x14ac:dyDescent="0.25">
      <c r="B155" s="4" t="s">
        <v>1802</v>
      </c>
    </row>
    <row r="156" spans="2:13" hidden="1" outlineLevel="1" x14ac:dyDescent="0.25"/>
    <row r="157" spans="2:13" hidden="1" outlineLevel="1" x14ac:dyDescent="0.25">
      <c r="B157" s="4" t="s">
        <v>1803</v>
      </c>
      <c r="D157" s="98"/>
    </row>
    <row r="158" spans="2:13" hidden="1" outlineLevel="1" x14ac:dyDescent="0.25">
      <c r="C158" s="67" t="s">
        <v>1718</v>
      </c>
    </row>
    <row r="159" spans="2:13" hidden="1" outlineLevel="1" x14ac:dyDescent="0.25">
      <c r="C159" s="4"/>
      <c r="D159" s="98" t="s">
        <v>1804</v>
      </c>
    </row>
    <row r="160" spans="2:13" hidden="1" outlineLevel="1" x14ac:dyDescent="0.25">
      <c r="D160" s="98" t="s">
        <v>1906</v>
      </c>
      <c r="L160" s="60"/>
      <c r="M160" s="60"/>
    </row>
    <row r="161" spans="1:13" hidden="1" outlineLevel="1" x14ac:dyDescent="0.25">
      <c r="E161" s="98" t="s">
        <v>1907</v>
      </c>
      <c r="L161" s="60"/>
      <c r="M161" s="60"/>
    </row>
    <row r="162" spans="1:13" hidden="1" outlineLevel="1" x14ac:dyDescent="0.25">
      <c r="D162" s="98"/>
      <c r="L162" s="60"/>
      <c r="M162" s="60"/>
    </row>
    <row r="163" spans="1:13" hidden="1" outlineLevel="1" x14ac:dyDescent="0.25">
      <c r="B163" s="98" t="s">
        <v>1709</v>
      </c>
    </row>
    <row r="164" spans="1:13" hidden="1" outlineLevel="1" x14ac:dyDescent="0.25">
      <c r="C164" s="4" t="s">
        <v>1708</v>
      </c>
    </row>
    <row r="165" spans="1:13" hidden="1" outlineLevel="1" x14ac:dyDescent="0.25">
      <c r="B165" s="163" t="s">
        <v>1916</v>
      </c>
    </row>
    <row r="166" spans="1:13" hidden="1" outlineLevel="1" x14ac:dyDescent="0.25">
      <c r="C166" s="4" t="s">
        <v>1908</v>
      </c>
    </row>
    <row r="167" spans="1:13" hidden="1" outlineLevel="1" x14ac:dyDescent="0.25">
      <c r="B167" s="60"/>
      <c r="C167" s="60" t="s">
        <v>1648</v>
      </c>
    </row>
    <row r="168" spans="1:13" hidden="1" outlineLevel="1" x14ac:dyDescent="0.25">
      <c r="B168" s="60" t="s">
        <v>1649</v>
      </c>
      <c r="C168" s="60"/>
    </row>
    <row r="169" spans="1:13" hidden="1" outlineLevel="1" x14ac:dyDescent="0.25">
      <c r="B169" s="60"/>
      <c r="C169" s="60" t="s">
        <v>1805</v>
      </c>
    </row>
    <row r="170" spans="1:13" hidden="1" outlineLevel="1" x14ac:dyDescent="0.25">
      <c r="B170" s="60"/>
      <c r="D170" s="60" t="s">
        <v>1643</v>
      </c>
    </row>
    <row r="171" spans="1:13" hidden="1" outlineLevel="1" x14ac:dyDescent="0.25">
      <c r="B171" s="60"/>
      <c r="E171" s="60" t="s">
        <v>1750</v>
      </c>
    </row>
    <row r="172" spans="1:13" collapsed="1" x14ac:dyDescent="0.25">
      <c r="B172" s="60"/>
      <c r="E172" s="60"/>
    </row>
    <row r="173" spans="1:13" x14ac:dyDescent="0.25">
      <c r="A173" s="57" t="s">
        <v>1917</v>
      </c>
      <c r="B173" s="57" t="s">
        <v>1926</v>
      </c>
      <c r="E173" s="60"/>
    </row>
    <row r="174" spans="1:13" hidden="1" outlineLevel="1" x14ac:dyDescent="0.25">
      <c r="B174" s="4" t="s">
        <v>1918</v>
      </c>
      <c r="E174" s="60"/>
    </row>
    <row r="175" spans="1:13" hidden="1" outlineLevel="1" x14ac:dyDescent="0.25">
      <c r="C175" s="4" t="s">
        <v>1919</v>
      </c>
      <c r="E175" s="60"/>
    </row>
    <row r="176" spans="1:13" hidden="1" outlineLevel="1" x14ac:dyDescent="0.25">
      <c r="B176" s="60"/>
      <c r="C176" s="4" t="s">
        <v>1938</v>
      </c>
      <c r="E176" s="60"/>
    </row>
    <row r="177" spans="1:5" hidden="1" outlineLevel="1" x14ac:dyDescent="0.25">
      <c r="C177" s="4" t="s">
        <v>1935</v>
      </c>
      <c r="E177" s="60"/>
    </row>
    <row r="178" spans="1:5" hidden="1" outlineLevel="1" x14ac:dyDescent="0.25">
      <c r="C178" s="4" t="s">
        <v>1936</v>
      </c>
      <c r="E178" s="60"/>
    </row>
    <row r="179" spans="1:5" hidden="1" outlineLevel="1" x14ac:dyDescent="0.25">
      <c r="B179" s="60"/>
      <c r="D179" s="4" t="s">
        <v>1931</v>
      </c>
      <c r="E179" s="60"/>
    </row>
    <row r="180" spans="1:5" collapsed="1" x14ac:dyDescent="0.25">
      <c r="B180" s="60"/>
      <c r="E180" s="60"/>
    </row>
    <row r="181" spans="1:5" x14ac:dyDescent="0.25">
      <c r="A181" s="57" t="s">
        <v>1636</v>
      </c>
      <c r="B181" s="57" t="s">
        <v>1640</v>
      </c>
    </row>
    <row r="182" spans="1:5" hidden="1" outlineLevel="1" x14ac:dyDescent="0.25">
      <c r="B182" s="4" t="s">
        <v>1637</v>
      </c>
    </row>
    <row r="183" spans="1:5" hidden="1" outlineLevel="1" x14ac:dyDescent="0.25">
      <c r="B183" s="4" t="s">
        <v>1752</v>
      </c>
    </row>
    <row r="184" spans="1:5" collapsed="1" x14ac:dyDescent="0.25"/>
    <row r="185" spans="1:5" x14ac:dyDescent="0.25">
      <c r="A185" s="57" t="s">
        <v>1676</v>
      </c>
      <c r="B185" s="57" t="s">
        <v>1688</v>
      </c>
    </row>
    <row r="186" spans="1:5" hidden="1" outlineLevel="1" x14ac:dyDescent="0.25">
      <c r="B186" s="4" t="s">
        <v>1687</v>
      </c>
    </row>
    <row r="187" spans="1:5" hidden="1" outlineLevel="1" x14ac:dyDescent="0.25">
      <c r="B187" t="s">
        <v>1685</v>
      </c>
    </row>
    <row r="188" spans="1:5" collapsed="1" x14ac:dyDescent="0.25"/>
  </sheetData>
  <sheetProtection formatRows="0" insertRows="0"/>
  <mergeCells count="1">
    <mergeCell ref="E82:O82"/>
  </mergeCells>
  <pageMargins left="0.7" right="0.7" top="0.75" bottom="0.75" header="0.3" footer="0.3"/>
  <pageSetup scale="6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V778"/>
  <sheetViews>
    <sheetView zoomScale="91" zoomScaleNormal="91" workbookViewId="0">
      <pane ySplit="2" topLeftCell="A3" activePane="bottomLeft" state="frozen"/>
      <selection activeCell="O27" sqref="O27:Q27"/>
      <selection pane="bottomLeft" activeCell="Y9" sqref="Y9"/>
    </sheetView>
  </sheetViews>
  <sheetFormatPr defaultColWidth="9.109375" defaultRowHeight="13.2" x14ac:dyDescent="0.25"/>
  <cols>
    <col min="1" max="1" width="29.44140625" style="1" bestFit="1" customWidth="1"/>
    <col min="2" max="2" width="7" style="1" customWidth="1"/>
    <col min="3" max="3" width="9.109375" style="1" customWidth="1"/>
    <col min="4" max="4" width="9.109375" style="2"/>
    <col min="5" max="5" width="11" style="3" customWidth="1"/>
    <col min="6" max="6" width="10.109375" style="3" customWidth="1"/>
    <col min="7" max="7" width="11.6640625" style="3" customWidth="1"/>
    <col min="8" max="8" width="9.109375" style="3"/>
    <col min="9" max="9" width="12.109375" style="3" customWidth="1"/>
    <col min="10" max="10" width="9.109375" style="3"/>
    <col min="11" max="11" width="13.6640625" style="2" customWidth="1"/>
    <col min="12" max="12" width="3.6640625" style="1" customWidth="1"/>
    <col min="13" max="13" width="24" bestFit="1" customWidth="1"/>
    <col min="14" max="14" width="10.6640625" bestFit="1" customWidth="1"/>
    <col min="15" max="15" width="3.6640625" customWidth="1"/>
    <col min="16" max="16" width="55.44140625" style="1" bestFit="1" customWidth="1"/>
    <col min="17" max="17" width="9" style="1" bestFit="1" customWidth="1"/>
    <col min="18" max="18" width="9" style="1" customWidth="1"/>
    <col min="19" max="19" width="9.88671875" style="1" bestFit="1" customWidth="1"/>
    <col min="20" max="20" width="10" style="1" bestFit="1" customWidth="1"/>
    <col min="21" max="21" width="3.6640625" style="1" customWidth="1"/>
    <col min="22" max="22" width="28.33203125" style="1" bestFit="1" customWidth="1"/>
    <col min="23" max="23" width="10.88671875" style="1" bestFit="1" customWidth="1"/>
    <col min="24" max="24" width="3.6640625" style="1" customWidth="1"/>
    <col min="25" max="25" width="44.6640625" style="1" bestFit="1" customWidth="1"/>
    <col min="26" max="26" width="13.88671875" style="1" bestFit="1" customWidth="1"/>
    <col min="27" max="27" width="11.5546875" style="1" bestFit="1" customWidth="1"/>
    <col min="28" max="28" width="11" style="1" bestFit="1" customWidth="1"/>
    <col min="29" max="29" width="20.44140625" style="1" bestFit="1" customWidth="1"/>
    <col min="30" max="30" width="3.6640625" style="1" customWidth="1"/>
    <col min="31" max="31" width="10.88671875" style="1" bestFit="1" customWidth="1"/>
    <col min="32" max="32" width="11.5546875" style="1" bestFit="1" customWidth="1"/>
    <col min="33" max="33" width="11.109375" style="1" bestFit="1" customWidth="1"/>
    <col min="34" max="36" width="10.5546875" style="1" bestFit="1" customWidth="1"/>
    <col min="37" max="39" width="9.109375" style="1"/>
    <col min="45" max="16384" width="9.109375" style="1"/>
  </cols>
  <sheetData>
    <row r="1" spans="1:48" ht="103.2" customHeight="1" x14ac:dyDescent="0.25"/>
    <row r="2" spans="1:48" ht="46.8" x14ac:dyDescent="0.3">
      <c r="A2" s="6" t="s">
        <v>1560</v>
      </c>
      <c r="B2" s="6" t="s">
        <v>0</v>
      </c>
      <c r="C2" s="6" t="s">
        <v>1</v>
      </c>
      <c r="D2" s="6" t="s">
        <v>2</v>
      </c>
      <c r="E2" s="7" t="s">
        <v>3</v>
      </c>
      <c r="F2" s="7" t="s">
        <v>4</v>
      </c>
      <c r="G2" s="7" t="s">
        <v>5</v>
      </c>
      <c r="H2" s="7" t="s">
        <v>6</v>
      </c>
      <c r="I2" s="7" t="s">
        <v>7</v>
      </c>
      <c r="J2" s="7" t="s">
        <v>8</v>
      </c>
      <c r="K2" s="6" t="s">
        <v>9</v>
      </c>
      <c r="M2" s="5" t="s">
        <v>1594</v>
      </c>
      <c r="N2" s="1" t="s">
        <v>1568</v>
      </c>
      <c r="Q2" s="4" t="s">
        <v>2150</v>
      </c>
      <c r="R2" s="4" t="s">
        <v>2154</v>
      </c>
      <c r="S2" s="1" t="s">
        <v>2149</v>
      </c>
      <c r="T2" s="1" t="s">
        <v>2144</v>
      </c>
      <c r="V2" s="38" t="s">
        <v>1602</v>
      </c>
      <c r="Y2" s="11" t="s">
        <v>20</v>
      </c>
      <c r="Z2" s="12" t="s">
        <v>21</v>
      </c>
      <c r="AA2" s="12" t="s">
        <v>22</v>
      </c>
      <c r="AB2" s="12" t="s">
        <v>23</v>
      </c>
      <c r="AC2" s="12" t="s">
        <v>24</v>
      </c>
      <c r="AD2" s="17"/>
      <c r="AE2" s="5" t="s">
        <v>1571</v>
      </c>
      <c r="AF2" s="68" t="s">
        <v>2145</v>
      </c>
      <c r="AG2" s="1" t="str">
        <f>LEFT(AF2,3)&amp;MID(AF2,4,4)+1&amp;"-"&amp;RIGHT(AF2,2)+1</f>
        <v>FY 2025-26</v>
      </c>
      <c r="AH2" s="1" t="str">
        <f>LEFT(AG2,3)&amp;MID(AG2,4,4)+1&amp;"-"&amp;RIGHT(AG2,2)+1</f>
        <v>FY 2026-27</v>
      </c>
      <c r="AI2" s="1" t="str">
        <f>LEFT(AH2,3)&amp;MID(AH2,4,4)+1&amp;"-"&amp;RIGHT(AH2,2)+1</f>
        <v>FY 2027-28</v>
      </c>
      <c r="AJ2" s="1" t="str">
        <f>LEFT(AI2,3)&amp;MID(AI2,4,4)+1&amp;"-"&amp;RIGHT(AI2,2)+1</f>
        <v>FY 2028-29</v>
      </c>
      <c r="AS2"/>
    </row>
    <row r="3" spans="1:48" ht="15.6" x14ac:dyDescent="0.3">
      <c r="A3" s="8" t="s">
        <v>10</v>
      </c>
      <c r="B3" s="9" t="s">
        <v>11</v>
      </c>
      <c r="C3" s="9" t="s">
        <v>12</v>
      </c>
      <c r="D3" s="9" t="s">
        <v>13</v>
      </c>
      <c r="E3" s="10">
        <v>4809</v>
      </c>
      <c r="F3" s="10">
        <v>5531</v>
      </c>
      <c r="G3" s="10">
        <v>6252</v>
      </c>
      <c r="H3" s="10">
        <v>6974</v>
      </c>
      <c r="I3" s="10">
        <v>7695</v>
      </c>
      <c r="J3" s="10">
        <v>24724</v>
      </c>
      <c r="K3" s="9">
        <v>0</v>
      </c>
      <c r="M3" s="1" t="s">
        <v>1945</v>
      </c>
      <c r="N3" s="27">
        <v>1.4500000000000001E-2</v>
      </c>
      <c r="P3" s="570" t="s">
        <v>2152</v>
      </c>
      <c r="V3" s="1" t="s">
        <v>1606</v>
      </c>
      <c r="W3" s="40" t="s">
        <v>1760</v>
      </c>
      <c r="Y3" s="13" t="s">
        <v>28</v>
      </c>
      <c r="Z3" s="14">
        <v>133.74</v>
      </c>
      <c r="AA3" s="15" t="s">
        <v>29</v>
      </c>
      <c r="AB3" s="16" t="s">
        <v>30</v>
      </c>
      <c r="AC3" s="4" t="s">
        <v>1933</v>
      </c>
      <c r="AD3" s="4"/>
      <c r="AE3" s="5" t="s">
        <v>1577</v>
      </c>
      <c r="AF3" s="35">
        <f>DATE(MID(AF2,4,4),7,1)</f>
        <v>45474</v>
      </c>
      <c r="AG3" s="35">
        <f>DATE(MID(AG2,4,4),7,1)</f>
        <v>45839</v>
      </c>
      <c r="AH3" s="35">
        <f>DATE(MID(AH2,4,4),7,1)</f>
        <v>46204</v>
      </c>
      <c r="AI3" s="35">
        <f>DATE(MID(AI2,4,4),7,1)</f>
        <v>46569</v>
      </c>
      <c r="AJ3" s="35">
        <f>DATE(MID(AJ2,4,4),7,1)</f>
        <v>46935</v>
      </c>
    </row>
    <row r="4" spans="1:48" ht="15.6" x14ac:dyDescent="0.3">
      <c r="A4" s="8" t="s">
        <v>14</v>
      </c>
      <c r="B4" s="9" t="s">
        <v>11</v>
      </c>
      <c r="C4" s="9" t="s">
        <v>15</v>
      </c>
      <c r="D4" s="9" t="s">
        <v>16</v>
      </c>
      <c r="E4" s="10">
        <v>5302</v>
      </c>
      <c r="F4" s="10">
        <v>6098</v>
      </c>
      <c r="G4" s="10">
        <v>6893</v>
      </c>
      <c r="H4" s="10">
        <v>7689</v>
      </c>
      <c r="I4" s="10">
        <v>8484</v>
      </c>
      <c r="J4" s="10">
        <v>24724</v>
      </c>
      <c r="K4" s="9">
        <v>0</v>
      </c>
      <c r="M4" s="1" t="s">
        <v>1593</v>
      </c>
      <c r="N4" s="1"/>
      <c r="P4" t="s">
        <v>1596</v>
      </c>
      <c r="Q4" s="36">
        <v>450</v>
      </c>
      <c r="R4" s="36">
        <v>450</v>
      </c>
      <c r="S4" s="172">
        <v>450</v>
      </c>
      <c r="T4" s="172">
        <v>450</v>
      </c>
      <c r="W4" s="40">
        <f>227*30</f>
        <v>6810</v>
      </c>
      <c r="X4"/>
      <c r="Y4" s="13" t="s">
        <v>1657</v>
      </c>
      <c r="Z4" s="552">
        <v>128</v>
      </c>
      <c r="AA4" s="17" t="s">
        <v>29</v>
      </c>
      <c r="AB4" s="16" t="s">
        <v>30</v>
      </c>
      <c r="AC4"/>
      <c r="AD4"/>
      <c r="AE4" s="5" t="s">
        <v>1578</v>
      </c>
      <c r="AF4" s="35">
        <f>EDATE(AF3,12)-1</f>
        <v>45838</v>
      </c>
      <c r="AG4" s="35">
        <f>EDATE(AG3,12)-1</f>
        <v>46203</v>
      </c>
      <c r="AH4" s="35">
        <f>EDATE(AH3,12)-1</f>
        <v>46568</v>
      </c>
      <c r="AI4" s="35">
        <f>EDATE(AI3,12)-1</f>
        <v>46934</v>
      </c>
      <c r="AJ4" s="35">
        <f>EDATE(AJ3,12)-1</f>
        <v>47299</v>
      </c>
    </row>
    <row r="5" spans="1:48" ht="15.6" x14ac:dyDescent="0.3">
      <c r="A5" s="8" t="s">
        <v>17</v>
      </c>
      <c r="B5" s="9" t="s">
        <v>11</v>
      </c>
      <c r="C5" s="9" t="s">
        <v>18</v>
      </c>
      <c r="D5" s="9" t="s">
        <v>19</v>
      </c>
      <c r="E5" s="10">
        <v>6767</v>
      </c>
      <c r="F5" s="10">
        <v>7782</v>
      </c>
      <c r="G5" s="10">
        <v>8797</v>
      </c>
      <c r="H5" s="10">
        <v>9812</v>
      </c>
      <c r="I5" s="10">
        <v>10827</v>
      </c>
      <c r="J5" s="10">
        <v>24724</v>
      </c>
      <c r="K5" s="9">
        <v>0</v>
      </c>
      <c r="M5" s="37" t="s">
        <v>88</v>
      </c>
      <c r="N5" s="27">
        <v>0.1163</v>
      </c>
      <c r="P5" t="s">
        <v>1595</v>
      </c>
      <c r="Q5" s="36">
        <v>500</v>
      </c>
      <c r="R5" s="36">
        <v>500</v>
      </c>
      <c r="S5" s="172">
        <v>500</v>
      </c>
      <c r="T5" s="172">
        <v>750</v>
      </c>
      <c r="V5" s="1" t="s">
        <v>1600</v>
      </c>
      <c r="X5"/>
      <c r="Y5" s="549" t="s">
        <v>1658</v>
      </c>
      <c r="Z5" s="552">
        <v>133</v>
      </c>
      <c r="AA5" s="17" t="s">
        <v>29</v>
      </c>
      <c r="AB5" s="16" t="s">
        <v>30</v>
      </c>
      <c r="AC5"/>
      <c r="AD5"/>
      <c r="AE5" s="5" t="s">
        <v>1570</v>
      </c>
      <c r="AF5" s="1" t="s">
        <v>1572</v>
      </c>
      <c r="AG5" s="1" t="s">
        <v>1573</v>
      </c>
      <c r="AH5" s="1" t="s">
        <v>1574</v>
      </c>
      <c r="AI5" s="1" t="s">
        <v>1575</v>
      </c>
      <c r="AJ5" s="1" t="s">
        <v>1576</v>
      </c>
    </row>
    <row r="6" spans="1:48" ht="15.6" x14ac:dyDescent="0.3">
      <c r="A6" s="8" t="s">
        <v>25</v>
      </c>
      <c r="B6" s="9" t="s">
        <v>11</v>
      </c>
      <c r="C6" s="9" t="s">
        <v>26</v>
      </c>
      <c r="D6" s="9" t="s">
        <v>27</v>
      </c>
      <c r="E6" s="10">
        <v>7460</v>
      </c>
      <c r="F6" s="10">
        <v>8580</v>
      </c>
      <c r="G6" s="10">
        <v>9700</v>
      </c>
      <c r="H6" s="10">
        <v>10819</v>
      </c>
      <c r="I6" s="10">
        <v>11938</v>
      </c>
      <c r="J6" s="10">
        <v>24724</v>
      </c>
      <c r="K6" s="9">
        <v>0</v>
      </c>
      <c r="M6" s="37" t="s">
        <v>91</v>
      </c>
      <c r="N6" s="27">
        <v>0.14910000000000001</v>
      </c>
      <c r="P6" s="1" t="s">
        <v>2146</v>
      </c>
      <c r="Q6" s="172"/>
      <c r="R6" s="172">
        <v>0</v>
      </c>
      <c r="S6" s="172">
        <v>2000</v>
      </c>
      <c r="T6" s="172">
        <v>2000</v>
      </c>
      <c r="V6" s="37" t="s">
        <v>88</v>
      </c>
      <c r="W6" s="41">
        <v>0.1</v>
      </c>
      <c r="X6"/>
      <c r="Y6" s="549" t="s">
        <v>1659</v>
      </c>
      <c r="Z6" s="552">
        <v>137</v>
      </c>
      <c r="AA6" s="17" t="s">
        <v>29</v>
      </c>
      <c r="AB6" s="16" t="s">
        <v>30</v>
      </c>
      <c r="AC6"/>
      <c r="AD6"/>
    </row>
    <row r="7" spans="1:48" ht="15.6" x14ac:dyDescent="0.3">
      <c r="A7" s="8" t="s">
        <v>31</v>
      </c>
      <c r="B7" s="9" t="s">
        <v>11</v>
      </c>
      <c r="C7" s="9" t="s">
        <v>32</v>
      </c>
      <c r="D7" s="9" t="s">
        <v>33</v>
      </c>
      <c r="E7" s="10">
        <v>3255</v>
      </c>
      <c r="F7" s="10">
        <v>3743</v>
      </c>
      <c r="G7" s="10">
        <v>4231</v>
      </c>
      <c r="H7" s="10">
        <v>4720</v>
      </c>
      <c r="I7" s="10">
        <v>5209</v>
      </c>
      <c r="J7" s="10">
        <v>24724</v>
      </c>
      <c r="K7" s="9">
        <v>1</v>
      </c>
      <c r="M7" s="37" t="s">
        <v>94</v>
      </c>
      <c r="N7" s="27">
        <v>0.14330000000000001</v>
      </c>
      <c r="P7" s="1" t="s">
        <v>1814</v>
      </c>
      <c r="Q7" s="172"/>
      <c r="R7" s="172">
        <v>0</v>
      </c>
      <c r="S7" s="172">
        <v>1500</v>
      </c>
      <c r="T7" s="172">
        <v>1500</v>
      </c>
      <c r="V7" s="37" t="s">
        <v>91</v>
      </c>
      <c r="W7" s="41">
        <v>0.1</v>
      </c>
      <c r="X7"/>
      <c r="Y7" s="549" t="s">
        <v>1721</v>
      </c>
      <c r="Z7" s="552">
        <v>200</v>
      </c>
      <c r="AA7" s="15" t="s">
        <v>29</v>
      </c>
      <c r="AB7" s="16" t="s">
        <v>30</v>
      </c>
      <c r="AC7"/>
      <c r="AD7"/>
    </row>
    <row r="8" spans="1:48" ht="15.6" x14ac:dyDescent="0.3">
      <c r="A8" s="8" t="s">
        <v>34</v>
      </c>
      <c r="B8" s="9" t="s">
        <v>11</v>
      </c>
      <c r="C8" s="9" t="s">
        <v>35</v>
      </c>
      <c r="D8" s="9" t="s">
        <v>36</v>
      </c>
      <c r="E8" s="10">
        <v>3589</v>
      </c>
      <c r="F8" s="10">
        <v>4128</v>
      </c>
      <c r="G8" s="10">
        <v>4666</v>
      </c>
      <c r="H8" s="10">
        <v>5204</v>
      </c>
      <c r="I8" s="10">
        <v>5742</v>
      </c>
      <c r="J8" s="10">
        <v>24724</v>
      </c>
      <c r="K8" s="9">
        <v>1</v>
      </c>
      <c r="P8" s="1" t="s">
        <v>1818</v>
      </c>
      <c r="Q8" s="172"/>
      <c r="R8" s="172">
        <v>1300</v>
      </c>
      <c r="S8" s="172">
        <v>0</v>
      </c>
      <c r="T8" s="172">
        <v>0</v>
      </c>
      <c r="U8"/>
      <c r="V8" s="37" t="s">
        <v>94</v>
      </c>
      <c r="W8" s="41">
        <v>0.1</v>
      </c>
      <c r="X8"/>
      <c r="Y8" s="549" t="s">
        <v>1722</v>
      </c>
      <c r="Z8" s="552">
        <v>208</v>
      </c>
      <c r="AA8" s="15" t="s">
        <v>29</v>
      </c>
      <c r="AB8" s="16" t="s">
        <v>30</v>
      </c>
      <c r="AC8"/>
      <c r="AD8"/>
      <c r="AF8" s="170">
        <v>45108</v>
      </c>
      <c r="AG8" s="1">
        <f>YEAR(AF3)</f>
        <v>2024</v>
      </c>
    </row>
    <row r="9" spans="1:48" ht="15.6" x14ac:dyDescent="0.3">
      <c r="A9" s="8" t="s">
        <v>37</v>
      </c>
      <c r="B9" s="9" t="s">
        <v>11</v>
      </c>
      <c r="C9" s="9" t="s">
        <v>38</v>
      </c>
      <c r="D9" s="9" t="s">
        <v>39</v>
      </c>
      <c r="E9" s="10">
        <v>4154</v>
      </c>
      <c r="F9" s="10">
        <v>4778</v>
      </c>
      <c r="G9" s="10">
        <v>5401</v>
      </c>
      <c r="H9" s="10">
        <v>6025</v>
      </c>
      <c r="I9" s="10">
        <v>6648</v>
      </c>
      <c r="J9" s="10">
        <v>24724</v>
      </c>
      <c r="K9" s="9">
        <v>1</v>
      </c>
      <c r="P9" s="1" t="s">
        <v>1815</v>
      </c>
      <c r="Q9" s="172"/>
      <c r="R9" s="172">
        <v>1300</v>
      </c>
      <c r="S9" s="172">
        <v>1300</v>
      </c>
      <c r="T9" s="172">
        <v>1300</v>
      </c>
      <c r="U9"/>
      <c r="V9" s="1" t="s">
        <v>1604</v>
      </c>
      <c r="W9" s="27">
        <v>6.9999999999999999E-4</v>
      </c>
      <c r="X9"/>
      <c r="Y9" s="549" t="s">
        <v>1723</v>
      </c>
      <c r="Z9" s="552">
        <v>215</v>
      </c>
      <c r="AA9" s="15" t="s">
        <v>29</v>
      </c>
      <c r="AB9" s="16" t="s">
        <v>30</v>
      </c>
      <c r="AC9"/>
      <c r="AD9"/>
      <c r="AF9" s="170">
        <v>45139</v>
      </c>
      <c r="AG9" s="1">
        <f>YEAR(AG3)</f>
        <v>2025</v>
      </c>
    </row>
    <row r="10" spans="1:48" ht="15.6" x14ac:dyDescent="0.3">
      <c r="A10" s="8" t="s">
        <v>40</v>
      </c>
      <c r="B10" s="9" t="s">
        <v>11</v>
      </c>
      <c r="C10" s="9" t="s">
        <v>41</v>
      </c>
      <c r="D10" s="9" t="s">
        <v>13</v>
      </c>
      <c r="E10" s="10">
        <v>4809</v>
      </c>
      <c r="F10" s="10">
        <v>5531</v>
      </c>
      <c r="G10" s="10">
        <v>6252</v>
      </c>
      <c r="H10" s="10">
        <v>6974</v>
      </c>
      <c r="I10" s="10">
        <v>7695</v>
      </c>
      <c r="J10" s="10">
        <v>24724</v>
      </c>
      <c r="K10" s="9">
        <v>0</v>
      </c>
      <c r="P10" s="381" t="s">
        <v>2159</v>
      </c>
      <c r="Q10" s="36">
        <v>330</v>
      </c>
      <c r="R10" s="172">
        <v>400</v>
      </c>
      <c r="S10" s="172">
        <v>400</v>
      </c>
      <c r="T10" s="172">
        <v>400</v>
      </c>
      <c r="U10"/>
      <c r="V10" s="1" t="s">
        <v>1605</v>
      </c>
      <c r="W10" s="27">
        <v>4.4999999999999997E-3</v>
      </c>
      <c r="X10"/>
      <c r="Y10" s="550" t="s">
        <v>1661</v>
      </c>
      <c r="Z10" s="552">
        <v>0.7</v>
      </c>
      <c r="AA10" s="17" t="s">
        <v>53</v>
      </c>
      <c r="AB10" s="16" t="s">
        <v>30</v>
      </c>
      <c r="AF10" s="170">
        <v>45170</v>
      </c>
      <c r="AG10" s="1">
        <f>YEAR(AH3)</f>
        <v>2026</v>
      </c>
    </row>
    <row r="11" spans="1:48" ht="15.6" x14ac:dyDescent="0.3">
      <c r="A11" s="8" t="s">
        <v>42</v>
      </c>
      <c r="B11" s="9" t="s">
        <v>43</v>
      </c>
      <c r="C11" s="9" t="s">
        <v>44</v>
      </c>
      <c r="D11" s="9" t="s">
        <v>45</v>
      </c>
      <c r="E11" s="10">
        <v>6855</v>
      </c>
      <c r="F11" s="10">
        <v>7541</v>
      </c>
      <c r="G11" s="10">
        <v>8226</v>
      </c>
      <c r="H11" s="10">
        <v>9176</v>
      </c>
      <c r="I11" s="10">
        <v>10125</v>
      </c>
      <c r="J11" s="10">
        <v>24724</v>
      </c>
      <c r="K11" s="9">
        <v>0</v>
      </c>
      <c r="P11" s="5" t="s">
        <v>1736</v>
      </c>
      <c r="Q11" s="572">
        <f>SUM(Q4:Q10)</f>
        <v>1280</v>
      </c>
      <c r="R11" s="572">
        <f t="shared" ref="R11:T11" si="0">SUM(R4:R10)</f>
        <v>3950</v>
      </c>
      <c r="S11" s="572">
        <f t="shared" si="0"/>
        <v>6150</v>
      </c>
      <c r="T11" s="572">
        <f t="shared" si="0"/>
        <v>6400</v>
      </c>
      <c r="U11"/>
      <c r="V11" s="1" t="s">
        <v>1603</v>
      </c>
      <c r="W11" s="40">
        <v>12420</v>
      </c>
      <c r="X11"/>
      <c r="Y11" s="18" t="s">
        <v>52</v>
      </c>
      <c r="Z11" s="552">
        <f>ROUND($Z$10*AC11,2)</f>
        <v>0.63</v>
      </c>
      <c r="AA11" s="17" t="s">
        <v>53</v>
      </c>
      <c r="AB11" s="16" t="s">
        <v>30</v>
      </c>
      <c r="AC11" s="19">
        <v>0.9</v>
      </c>
      <c r="AD11" s="19"/>
      <c r="AF11" s="170">
        <v>45200</v>
      </c>
      <c r="AG11" s="1">
        <f>YEAR(AI3)</f>
        <v>2027</v>
      </c>
    </row>
    <row r="12" spans="1:48" ht="15.6" x14ac:dyDescent="0.3">
      <c r="A12" s="8" t="s">
        <v>46</v>
      </c>
      <c r="B12" s="9" t="s">
        <v>43</v>
      </c>
      <c r="C12" s="9" t="s">
        <v>47</v>
      </c>
      <c r="D12" s="9" t="s">
        <v>48</v>
      </c>
      <c r="E12" s="10">
        <v>7557</v>
      </c>
      <c r="F12" s="10">
        <v>8313</v>
      </c>
      <c r="G12" s="10">
        <v>9068</v>
      </c>
      <c r="H12" s="10">
        <v>10116</v>
      </c>
      <c r="I12" s="10">
        <v>11163</v>
      </c>
      <c r="J12" s="10">
        <v>24724</v>
      </c>
      <c r="K12" s="9">
        <v>0</v>
      </c>
      <c r="P12" s="5" t="s">
        <v>2151</v>
      </c>
      <c r="Q12" s="572"/>
      <c r="R12" s="572">
        <f>R11-$Q11</f>
        <v>2670</v>
      </c>
      <c r="S12" s="572">
        <f>S11-$Q11</f>
        <v>4870</v>
      </c>
      <c r="T12" s="572">
        <f>T11-$Q11</f>
        <v>5120</v>
      </c>
      <c r="U12"/>
      <c r="V12" s="25" t="s">
        <v>98</v>
      </c>
      <c r="W12" s="557">
        <v>12420</v>
      </c>
      <c r="X12"/>
      <c r="Y12" s="18" t="s">
        <v>57</v>
      </c>
      <c r="Z12" s="552">
        <f>ROUND($Z$10*AC12,2)</f>
        <v>0.67</v>
      </c>
      <c r="AA12" s="17" t="s">
        <v>53</v>
      </c>
      <c r="AB12" s="16" t="s">
        <v>30</v>
      </c>
      <c r="AC12" s="19">
        <v>0.95</v>
      </c>
      <c r="AD12" s="19"/>
      <c r="AF12" s="170">
        <v>45231</v>
      </c>
      <c r="AG12" s="1">
        <f>YEAR(AJ3)</f>
        <v>2028</v>
      </c>
    </row>
    <row r="13" spans="1:48" ht="15.6" x14ac:dyDescent="0.3">
      <c r="A13" s="8" t="s">
        <v>49</v>
      </c>
      <c r="B13" s="9" t="s">
        <v>43</v>
      </c>
      <c r="C13" s="9" t="s">
        <v>50</v>
      </c>
      <c r="D13" s="9" t="s">
        <v>51</v>
      </c>
      <c r="E13" s="10">
        <v>8332</v>
      </c>
      <c r="F13" s="10">
        <v>9165</v>
      </c>
      <c r="G13" s="10">
        <v>9998</v>
      </c>
      <c r="H13" s="10">
        <v>11153</v>
      </c>
      <c r="I13" s="10">
        <v>12307</v>
      </c>
      <c r="J13" s="10">
        <v>24724</v>
      </c>
      <c r="K13" s="9">
        <v>0</v>
      </c>
      <c r="Q13" s="172"/>
      <c r="R13" s="172"/>
      <c r="S13" s="172"/>
      <c r="T13" s="172"/>
      <c r="U13"/>
      <c r="V13" s="26" t="s">
        <v>101</v>
      </c>
      <c r="W13" s="555">
        <v>12420</v>
      </c>
      <c r="X13"/>
      <c r="Y13" s="55" t="s">
        <v>62</v>
      </c>
      <c r="Z13" s="553">
        <v>231.75</v>
      </c>
      <c r="AA13" s="20" t="s">
        <v>29</v>
      </c>
      <c r="AB13" s="16" t="s">
        <v>63</v>
      </c>
      <c r="AF13" s="170">
        <v>45261</v>
      </c>
      <c r="AG13" s="1">
        <f>YEAR(AJ4)</f>
        <v>2029</v>
      </c>
    </row>
    <row r="14" spans="1:48" ht="15.6" x14ac:dyDescent="0.3">
      <c r="A14" s="8" t="s">
        <v>54</v>
      </c>
      <c r="B14" s="9" t="s">
        <v>43</v>
      </c>
      <c r="C14" s="9" t="s">
        <v>55</v>
      </c>
      <c r="D14" s="9" t="s">
        <v>56</v>
      </c>
      <c r="E14" s="10">
        <v>9186</v>
      </c>
      <c r="F14" s="10">
        <v>10105</v>
      </c>
      <c r="G14" s="10">
        <v>11023</v>
      </c>
      <c r="H14" s="10">
        <v>12296</v>
      </c>
      <c r="I14" s="10">
        <v>13569</v>
      </c>
      <c r="J14" s="10">
        <v>24724</v>
      </c>
      <c r="K14" s="9">
        <v>0</v>
      </c>
      <c r="Q14" s="172"/>
      <c r="R14" s="172"/>
      <c r="S14" s="172"/>
      <c r="T14" s="172"/>
      <c r="U14"/>
      <c r="V14" s="26" t="s">
        <v>105</v>
      </c>
      <c r="W14" s="555">
        <v>12420</v>
      </c>
      <c r="X14"/>
      <c r="Y14" s="21" t="s">
        <v>1939</v>
      </c>
      <c r="Z14" s="554">
        <v>35</v>
      </c>
      <c r="AA14" s="20" t="s">
        <v>29</v>
      </c>
      <c r="AB14" s="16" t="s">
        <v>63</v>
      </c>
      <c r="AC14"/>
      <c r="AD14"/>
      <c r="AF14" s="170">
        <v>45292</v>
      </c>
    </row>
    <row r="15" spans="1:48" ht="15.6" x14ac:dyDescent="0.3">
      <c r="A15" s="8" t="s">
        <v>1946</v>
      </c>
      <c r="B15" s="9" t="s">
        <v>158</v>
      </c>
      <c r="C15" s="9" t="s">
        <v>1947</v>
      </c>
      <c r="D15" s="9" t="s">
        <v>1501</v>
      </c>
      <c r="E15" s="10">
        <v>5037</v>
      </c>
      <c r="F15" s="10">
        <v>5541</v>
      </c>
      <c r="G15" s="10">
        <v>6044</v>
      </c>
      <c r="H15" s="10">
        <v>6548</v>
      </c>
      <c r="I15" s="10">
        <v>7051</v>
      </c>
      <c r="J15" s="10">
        <v>24724</v>
      </c>
      <c r="K15" s="9" t="s">
        <v>1948</v>
      </c>
      <c r="P15" s="570" t="s">
        <v>2153</v>
      </c>
      <c r="Q15" s="172"/>
      <c r="R15" s="172"/>
      <c r="S15" s="172"/>
      <c r="T15" s="172"/>
      <c r="U15"/>
      <c r="V15" s="26" t="s">
        <v>1611</v>
      </c>
      <c r="W15" s="552">
        <v>12420</v>
      </c>
      <c r="X15"/>
      <c r="Y15" s="551" t="s">
        <v>71</v>
      </c>
      <c r="Z15" s="554">
        <v>38</v>
      </c>
      <c r="AA15" s="20" t="s">
        <v>29</v>
      </c>
      <c r="AB15" s="16" t="s">
        <v>63</v>
      </c>
      <c r="AF15" s="170">
        <v>45323</v>
      </c>
    </row>
    <row r="16" spans="1:48" ht="15.6" x14ac:dyDescent="0.3">
      <c r="A16" s="8" t="s">
        <v>1949</v>
      </c>
      <c r="B16" s="9" t="s">
        <v>158</v>
      </c>
      <c r="C16" s="9" t="s">
        <v>1950</v>
      </c>
      <c r="D16" s="9" t="s">
        <v>262</v>
      </c>
      <c r="E16" s="10">
        <v>5553</v>
      </c>
      <c r="F16" s="10">
        <v>6109</v>
      </c>
      <c r="G16" s="10">
        <v>6664</v>
      </c>
      <c r="H16" s="10">
        <v>7219</v>
      </c>
      <c r="I16" s="10">
        <v>7774</v>
      </c>
      <c r="J16" s="10">
        <v>24724</v>
      </c>
      <c r="K16" s="9" t="s">
        <v>1948</v>
      </c>
      <c r="P16" s="36" t="s">
        <v>1598</v>
      </c>
      <c r="Q16" s="36">
        <v>5000</v>
      </c>
      <c r="R16" s="36">
        <v>5000</v>
      </c>
      <c r="S16" s="172">
        <v>30000</v>
      </c>
      <c r="T16" s="172">
        <v>30000</v>
      </c>
      <c r="U16"/>
      <c r="V16" s="26" t="s">
        <v>109</v>
      </c>
      <c r="W16" s="555">
        <v>12420</v>
      </c>
      <c r="X16"/>
      <c r="Y16" s="550" t="s">
        <v>75</v>
      </c>
      <c r="Z16" s="554">
        <v>32</v>
      </c>
      <c r="AA16" s="20" t="s">
        <v>29</v>
      </c>
      <c r="AB16" s="16" t="s">
        <v>63</v>
      </c>
      <c r="AC16"/>
      <c r="AD16"/>
      <c r="AF16" s="170">
        <v>45352</v>
      </c>
      <c r="AS16" s="40"/>
      <c r="AV16" s="571"/>
    </row>
    <row r="17" spans="1:48" ht="15.6" x14ac:dyDescent="0.3">
      <c r="A17" s="8" t="s">
        <v>58</v>
      </c>
      <c r="B17" s="9" t="s">
        <v>59</v>
      </c>
      <c r="C17" s="9" t="s">
        <v>60</v>
      </c>
      <c r="D17" s="9" t="s">
        <v>61</v>
      </c>
      <c r="E17" s="10">
        <v>3100</v>
      </c>
      <c r="F17" s="10">
        <v>3410</v>
      </c>
      <c r="G17" s="10">
        <v>3720</v>
      </c>
      <c r="H17" s="10">
        <v>4030</v>
      </c>
      <c r="I17" s="10">
        <v>4340</v>
      </c>
      <c r="J17" s="10">
        <v>24724</v>
      </c>
      <c r="K17" s="9">
        <v>1</v>
      </c>
      <c r="P17" s="36" t="s">
        <v>1599</v>
      </c>
      <c r="Q17" s="36">
        <v>1670</v>
      </c>
      <c r="R17" s="36">
        <v>2000</v>
      </c>
      <c r="S17" s="172">
        <v>3500</v>
      </c>
      <c r="T17" s="172">
        <v>3500</v>
      </c>
      <c r="U17"/>
      <c r="V17" s="26" t="s">
        <v>113</v>
      </c>
      <c r="W17" s="555">
        <v>12420</v>
      </c>
      <c r="X17"/>
      <c r="Y17" s="21" t="s">
        <v>2166</v>
      </c>
      <c r="Z17" s="552">
        <v>245</v>
      </c>
      <c r="AA17" s="20" t="s">
        <v>29</v>
      </c>
      <c r="AB17" s="16" t="s">
        <v>63</v>
      </c>
      <c r="AC17" s="22"/>
      <c r="AD17" s="22"/>
      <c r="AF17" s="170">
        <v>45383</v>
      </c>
      <c r="AV17" s="571"/>
    </row>
    <row r="18" spans="1:48" ht="15.6" x14ac:dyDescent="0.3">
      <c r="A18" s="8" t="s">
        <v>64</v>
      </c>
      <c r="B18" s="9" t="s">
        <v>59</v>
      </c>
      <c r="C18" s="9" t="s">
        <v>65</v>
      </c>
      <c r="D18" s="9" t="s">
        <v>66</v>
      </c>
      <c r="E18" s="10">
        <v>3255</v>
      </c>
      <c r="F18" s="10">
        <v>3581</v>
      </c>
      <c r="G18" s="10">
        <v>3906</v>
      </c>
      <c r="H18" s="10">
        <v>4232</v>
      </c>
      <c r="I18" s="10">
        <v>4558</v>
      </c>
      <c r="J18" s="10">
        <v>24724</v>
      </c>
      <c r="K18" s="9">
        <v>1</v>
      </c>
      <c r="P18" s="1" t="s">
        <v>1816</v>
      </c>
      <c r="Q18" s="172"/>
      <c r="R18" s="172"/>
      <c r="S18" s="172">
        <v>67000</v>
      </c>
      <c r="T18" s="172">
        <v>67000</v>
      </c>
      <c r="U18"/>
      <c r="V18" s="26" t="s">
        <v>116</v>
      </c>
      <c r="W18" s="555">
        <v>12420</v>
      </c>
      <c r="X18"/>
      <c r="Y18" s="21" t="s">
        <v>2168</v>
      </c>
      <c r="Z18" s="552">
        <v>252</v>
      </c>
      <c r="AA18" s="20" t="s">
        <v>29</v>
      </c>
      <c r="AB18" s="16" t="s">
        <v>63</v>
      </c>
      <c r="AC18" s="24"/>
      <c r="AD18" s="24"/>
      <c r="AF18" s="170">
        <v>45413</v>
      </c>
      <c r="AS18" s="40"/>
      <c r="AV18" s="571"/>
    </row>
    <row r="19" spans="1:48" ht="15.6" x14ac:dyDescent="0.3">
      <c r="A19" s="8" t="s">
        <v>68</v>
      </c>
      <c r="B19" s="9" t="s">
        <v>59</v>
      </c>
      <c r="C19" s="9" t="s">
        <v>69</v>
      </c>
      <c r="D19" s="9" t="s">
        <v>70</v>
      </c>
      <c r="E19" s="10">
        <v>4154</v>
      </c>
      <c r="F19" s="10">
        <v>4570</v>
      </c>
      <c r="G19" s="10">
        <v>4985</v>
      </c>
      <c r="H19" s="10">
        <v>5401</v>
      </c>
      <c r="I19" s="10">
        <v>5816</v>
      </c>
      <c r="J19" s="10">
        <v>24724</v>
      </c>
      <c r="K19" s="9">
        <v>1</v>
      </c>
      <c r="P19" s="1" t="s">
        <v>2147</v>
      </c>
      <c r="Q19" s="172"/>
      <c r="R19" s="172"/>
      <c r="S19" s="172">
        <v>25000</v>
      </c>
      <c r="T19" s="172">
        <v>0</v>
      </c>
      <c r="U19" s="22"/>
      <c r="V19" s="26" t="s">
        <v>119</v>
      </c>
      <c r="W19" s="555">
        <v>12420</v>
      </c>
      <c r="X19"/>
      <c r="Y19" s="21" t="s">
        <v>2167</v>
      </c>
      <c r="Z19" s="552">
        <v>261</v>
      </c>
      <c r="AA19" s="20" t="s">
        <v>29</v>
      </c>
      <c r="AB19" s="16" t="s">
        <v>63</v>
      </c>
      <c r="AF19" s="170">
        <v>45444</v>
      </c>
      <c r="AV19" s="571"/>
    </row>
    <row r="20" spans="1:48" ht="15.6" x14ac:dyDescent="0.3">
      <c r="A20" s="8" t="s">
        <v>72</v>
      </c>
      <c r="B20" s="9" t="s">
        <v>59</v>
      </c>
      <c r="C20" s="9" t="s">
        <v>73</v>
      </c>
      <c r="D20" s="9" t="s">
        <v>74</v>
      </c>
      <c r="E20" s="10">
        <v>2812</v>
      </c>
      <c r="F20" s="10">
        <v>3093</v>
      </c>
      <c r="G20" s="10">
        <v>3374</v>
      </c>
      <c r="H20" s="10">
        <v>3656</v>
      </c>
      <c r="I20" s="10">
        <v>3937</v>
      </c>
      <c r="J20" s="10">
        <v>24724</v>
      </c>
      <c r="K20" s="9">
        <v>1</v>
      </c>
      <c r="P20" s="1" t="s">
        <v>2148</v>
      </c>
      <c r="Q20" s="172"/>
      <c r="R20" s="172"/>
      <c r="S20" s="172">
        <v>75000</v>
      </c>
      <c r="T20" s="172">
        <v>0</v>
      </c>
      <c r="U20" s="22"/>
      <c r="V20" s="26" t="s">
        <v>122</v>
      </c>
      <c r="W20" s="555">
        <v>12420</v>
      </c>
      <c r="AV20" s="571"/>
    </row>
    <row r="21" spans="1:48" ht="15.6" x14ac:dyDescent="0.3">
      <c r="A21" s="8" t="s">
        <v>76</v>
      </c>
      <c r="B21" s="9" t="s">
        <v>11</v>
      </c>
      <c r="C21" s="9" t="s">
        <v>77</v>
      </c>
      <c r="D21" s="9" t="s">
        <v>27</v>
      </c>
      <c r="E21" s="10">
        <v>7460</v>
      </c>
      <c r="F21" s="10">
        <v>8580</v>
      </c>
      <c r="G21" s="10">
        <v>9700</v>
      </c>
      <c r="H21" s="10">
        <v>10819</v>
      </c>
      <c r="I21" s="10">
        <v>11938</v>
      </c>
      <c r="J21" s="10">
        <v>24724</v>
      </c>
      <c r="K21" s="9">
        <v>0</v>
      </c>
      <c r="P21" s="1" t="s">
        <v>1817</v>
      </c>
      <c r="Q21" s="172"/>
      <c r="R21" s="172"/>
      <c r="S21" s="172">
        <v>4100</v>
      </c>
      <c r="T21" s="172">
        <v>4100</v>
      </c>
      <c r="U21" s="22"/>
      <c r="V21" s="26" t="s">
        <v>125</v>
      </c>
      <c r="W21" s="555">
        <v>12420</v>
      </c>
      <c r="AV21" s="571"/>
    </row>
    <row r="22" spans="1:48" ht="15.6" x14ac:dyDescent="0.3">
      <c r="A22" s="8" t="s">
        <v>79</v>
      </c>
      <c r="B22" s="9" t="s">
        <v>11</v>
      </c>
      <c r="C22" s="9" t="s">
        <v>80</v>
      </c>
      <c r="D22" s="9" t="s">
        <v>81</v>
      </c>
      <c r="E22" s="10">
        <v>7834</v>
      </c>
      <c r="F22" s="10">
        <v>9009</v>
      </c>
      <c r="G22" s="10">
        <v>10184</v>
      </c>
      <c r="H22" s="10">
        <v>11360</v>
      </c>
      <c r="I22" s="10">
        <v>12535</v>
      </c>
      <c r="J22" s="10">
        <v>24724</v>
      </c>
      <c r="K22" s="9">
        <v>0</v>
      </c>
      <c r="P22" s="5" t="s">
        <v>1736</v>
      </c>
      <c r="Q22" s="572">
        <f>SUM(Q16:Q21)</f>
        <v>6670</v>
      </c>
      <c r="R22" s="572">
        <f>SUM(R16:R21)</f>
        <v>7000</v>
      </c>
      <c r="S22" s="572">
        <f>SUM(S16:S21)</f>
        <v>204600</v>
      </c>
      <c r="T22" s="572">
        <f>SUM(T16:T21)</f>
        <v>104600</v>
      </c>
      <c r="U22" s="22"/>
      <c r="V22" s="39" t="s">
        <v>128</v>
      </c>
      <c r="W22" s="556">
        <v>12420</v>
      </c>
      <c r="AS22" s="572"/>
      <c r="AV22" s="571"/>
    </row>
    <row r="23" spans="1:48" ht="15.6" x14ac:dyDescent="0.3">
      <c r="A23" s="8" t="s">
        <v>82</v>
      </c>
      <c r="B23" s="9" t="s">
        <v>11</v>
      </c>
      <c r="C23" s="9" t="s">
        <v>83</v>
      </c>
      <c r="D23" s="9" t="s">
        <v>84</v>
      </c>
      <c r="E23" s="10">
        <v>8637</v>
      </c>
      <c r="F23" s="10">
        <v>9933</v>
      </c>
      <c r="G23" s="10">
        <v>11228</v>
      </c>
      <c r="H23" s="10">
        <v>12524</v>
      </c>
      <c r="I23" s="10">
        <v>13820</v>
      </c>
      <c r="J23" s="10">
        <v>24724</v>
      </c>
      <c r="K23" s="9">
        <v>0</v>
      </c>
      <c r="P23" s="5" t="s">
        <v>2151</v>
      </c>
      <c r="Q23" s="572"/>
      <c r="R23" s="572">
        <f>R22-$Q22</f>
        <v>330</v>
      </c>
      <c r="S23" s="572">
        <f>S22-$Q22</f>
        <v>197930</v>
      </c>
      <c r="T23" s="572">
        <f>T22-$Q22</f>
        <v>97930</v>
      </c>
      <c r="U23" s="22"/>
      <c r="V23" s="26" t="s">
        <v>131</v>
      </c>
      <c r="W23" s="555">
        <v>12420</v>
      </c>
      <c r="X23"/>
      <c r="Y23"/>
      <c r="AS23" s="572"/>
      <c r="AV23" s="571"/>
    </row>
    <row r="24" spans="1:48" ht="15.6" x14ac:dyDescent="0.3">
      <c r="A24" s="8" t="s">
        <v>85</v>
      </c>
      <c r="B24" s="9" t="s">
        <v>11</v>
      </c>
      <c r="C24" s="9" t="s">
        <v>86</v>
      </c>
      <c r="D24" s="9" t="s">
        <v>87</v>
      </c>
      <c r="E24" s="10">
        <v>3956</v>
      </c>
      <c r="F24" s="10">
        <v>4550</v>
      </c>
      <c r="G24" s="10">
        <v>5144</v>
      </c>
      <c r="H24" s="10">
        <v>5737</v>
      </c>
      <c r="I24" s="10">
        <v>6330</v>
      </c>
      <c r="J24" s="10">
        <v>24724</v>
      </c>
      <c r="K24" s="9">
        <v>0</v>
      </c>
      <c r="L24"/>
      <c r="U24" s="22"/>
      <c r="V24" s="26" t="s">
        <v>134</v>
      </c>
      <c r="W24" s="555">
        <v>12420</v>
      </c>
      <c r="X24"/>
      <c r="Y24"/>
    </row>
    <row r="25" spans="1:48" ht="15.6" x14ac:dyDescent="0.3">
      <c r="A25" s="8" t="s">
        <v>89</v>
      </c>
      <c r="B25" s="9" t="s">
        <v>11</v>
      </c>
      <c r="C25" s="9" t="s">
        <v>90</v>
      </c>
      <c r="D25" s="9" t="s">
        <v>39</v>
      </c>
      <c r="E25" s="10">
        <v>4154</v>
      </c>
      <c r="F25" s="10">
        <v>4778</v>
      </c>
      <c r="G25" s="10">
        <v>5401</v>
      </c>
      <c r="H25" s="10">
        <v>6025</v>
      </c>
      <c r="I25" s="10">
        <v>6648</v>
      </c>
      <c r="J25" s="10">
        <v>24724</v>
      </c>
      <c r="K25" s="9">
        <v>0</v>
      </c>
      <c r="L25"/>
      <c r="P25" s="178" t="s">
        <v>1826</v>
      </c>
      <c r="Q25" s="171">
        <v>1200</v>
      </c>
      <c r="U25" s="22"/>
      <c r="V25" s="26" t="s">
        <v>137</v>
      </c>
      <c r="W25" s="555">
        <v>12420</v>
      </c>
      <c r="X25"/>
      <c r="Y25"/>
    </row>
    <row r="26" spans="1:48" ht="15.6" x14ac:dyDescent="0.3">
      <c r="A26" s="8" t="s">
        <v>92</v>
      </c>
      <c r="B26" s="9" t="s">
        <v>11</v>
      </c>
      <c r="C26" s="9" t="s">
        <v>93</v>
      </c>
      <c r="D26" s="9" t="s">
        <v>13</v>
      </c>
      <c r="E26" s="10">
        <v>4809</v>
      </c>
      <c r="F26" s="10">
        <v>5531</v>
      </c>
      <c r="G26" s="10">
        <v>6252</v>
      </c>
      <c r="H26" s="10">
        <v>6974</v>
      </c>
      <c r="I26" s="10">
        <v>7695</v>
      </c>
      <c r="J26" s="10">
        <v>24724</v>
      </c>
      <c r="K26" s="9">
        <v>0</v>
      </c>
      <c r="L26"/>
      <c r="U26" s="22"/>
      <c r="V26" s="26" t="s">
        <v>140</v>
      </c>
      <c r="W26" s="555">
        <v>12420</v>
      </c>
      <c r="X26"/>
      <c r="Y26"/>
    </row>
    <row r="27" spans="1:48" ht="15.6" x14ac:dyDescent="0.3">
      <c r="A27" s="8" t="s">
        <v>95</v>
      </c>
      <c r="B27" s="9" t="s">
        <v>11</v>
      </c>
      <c r="C27" s="9" t="s">
        <v>96</v>
      </c>
      <c r="D27" s="9" t="s">
        <v>97</v>
      </c>
      <c r="E27" s="10">
        <v>5845</v>
      </c>
      <c r="F27" s="10">
        <v>6722</v>
      </c>
      <c r="G27" s="10">
        <v>7599</v>
      </c>
      <c r="H27" s="10">
        <v>8476</v>
      </c>
      <c r="I27" s="10">
        <v>9353</v>
      </c>
      <c r="J27" s="10">
        <v>24724</v>
      </c>
      <c r="K27" s="9">
        <v>0</v>
      </c>
      <c r="L27"/>
      <c r="U27" s="22"/>
      <c r="V27" s="26" t="s">
        <v>143</v>
      </c>
      <c r="W27" s="555">
        <v>12420</v>
      </c>
      <c r="X27"/>
      <c r="Y27"/>
    </row>
    <row r="28" spans="1:48" ht="15.6" x14ac:dyDescent="0.3">
      <c r="A28" s="8" t="s">
        <v>99</v>
      </c>
      <c r="B28" s="9" t="s">
        <v>11</v>
      </c>
      <c r="C28" s="9" t="s">
        <v>100</v>
      </c>
      <c r="D28" s="9" t="s">
        <v>27</v>
      </c>
      <c r="E28" s="10">
        <v>7460</v>
      </c>
      <c r="F28" s="10">
        <v>8580</v>
      </c>
      <c r="G28" s="10">
        <v>9700</v>
      </c>
      <c r="H28" s="10">
        <v>10819</v>
      </c>
      <c r="I28" s="10">
        <v>11938</v>
      </c>
      <c r="J28" s="10">
        <v>24724</v>
      </c>
      <c r="K28" s="9">
        <v>0</v>
      </c>
      <c r="L28"/>
      <c r="U28" s="22"/>
      <c r="V28" s="26" t="s">
        <v>148</v>
      </c>
      <c r="W28" s="555">
        <v>12420</v>
      </c>
      <c r="X28"/>
      <c r="Y28"/>
    </row>
    <row r="29" spans="1:48" ht="15.6" x14ac:dyDescent="0.3">
      <c r="A29" s="8" t="s">
        <v>102</v>
      </c>
      <c r="B29" s="9" t="s">
        <v>43</v>
      </c>
      <c r="C29" s="9" t="s">
        <v>103</v>
      </c>
      <c r="D29" s="9" t="s">
        <v>104</v>
      </c>
      <c r="E29" s="10">
        <v>5639</v>
      </c>
      <c r="F29" s="10">
        <v>6203</v>
      </c>
      <c r="G29" s="10">
        <v>6767</v>
      </c>
      <c r="H29" s="10">
        <v>7549</v>
      </c>
      <c r="I29" s="10">
        <v>8330</v>
      </c>
      <c r="J29" s="10">
        <v>24724</v>
      </c>
      <c r="K29" s="9">
        <v>1</v>
      </c>
      <c r="L29"/>
      <c r="U29" s="22"/>
      <c r="V29" s="26" t="s">
        <v>152</v>
      </c>
      <c r="W29" s="555">
        <v>12420</v>
      </c>
      <c r="X29"/>
      <c r="Y29"/>
    </row>
    <row r="30" spans="1:48" ht="15.6" x14ac:dyDescent="0.3">
      <c r="A30" s="8" t="s">
        <v>106</v>
      </c>
      <c r="B30" s="9" t="s">
        <v>43</v>
      </c>
      <c r="C30" s="9" t="s">
        <v>107</v>
      </c>
      <c r="D30" s="9" t="s">
        <v>108</v>
      </c>
      <c r="E30" s="10">
        <v>6528</v>
      </c>
      <c r="F30" s="10">
        <v>7181</v>
      </c>
      <c r="G30" s="10">
        <v>7833</v>
      </c>
      <c r="H30" s="10">
        <v>8738</v>
      </c>
      <c r="I30" s="10">
        <v>9643</v>
      </c>
      <c r="J30" s="10">
        <v>24724</v>
      </c>
      <c r="K30" s="9">
        <v>0</v>
      </c>
      <c r="L30"/>
      <c r="U30" s="22"/>
      <c r="V30" s="26" t="s">
        <v>156</v>
      </c>
      <c r="W30" s="555">
        <v>12420</v>
      </c>
      <c r="X30"/>
      <c r="Y30"/>
    </row>
    <row r="31" spans="1:48" ht="15.6" x14ac:dyDescent="0.3">
      <c r="A31" s="8" t="s">
        <v>110</v>
      </c>
      <c r="B31" s="9" t="s">
        <v>11</v>
      </c>
      <c r="C31" s="9" t="s">
        <v>111</v>
      </c>
      <c r="D31" s="9" t="s">
        <v>112</v>
      </c>
      <c r="E31" s="10">
        <v>6138</v>
      </c>
      <c r="F31" s="10">
        <v>7059</v>
      </c>
      <c r="G31" s="10">
        <v>7979</v>
      </c>
      <c r="H31" s="10">
        <v>8900</v>
      </c>
      <c r="I31" s="10">
        <v>9821</v>
      </c>
      <c r="J31" s="10">
        <v>24724</v>
      </c>
      <c r="K31" s="9">
        <v>1</v>
      </c>
      <c r="L31"/>
      <c r="U31" s="22"/>
      <c r="V31" s="26" t="s">
        <v>161</v>
      </c>
      <c r="W31" s="555">
        <v>12420</v>
      </c>
      <c r="Y31"/>
    </row>
    <row r="32" spans="1:48" ht="15.6" x14ac:dyDescent="0.3">
      <c r="A32" s="8" t="s">
        <v>114</v>
      </c>
      <c r="B32" s="9" t="s">
        <v>11</v>
      </c>
      <c r="C32" s="9" t="s">
        <v>115</v>
      </c>
      <c r="D32" s="9" t="s">
        <v>19</v>
      </c>
      <c r="E32" s="10">
        <v>6767</v>
      </c>
      <c r="F32" s="10">
        <v>7782</v>
      </c>
      <c r="G32" s="10">
        <v>8797</v>
      </c>
      <c r="H32" s="10">
        <v>9812</v>
      </c>
      <c r="I32" s="10">
        <v>10827</v>
      </c>
      <c r="J32" s="10">
        <v>24724</v>
      </c>
      <c r="K32" s="9">
        <v>1</v>
      </c>
      <c r="L32"/>
      <c r="U32" s="22"/>
      <c r="V32" s="26" t="s">
        <v>165</v>
      </c>
      <c r="W32" s="555">
        <v>12420</v>
      </c>
      <c r="Y32"/>
    </row>
    <row r="33" spans="1:25" ht="15.6" x14ac:dyDescent="0.3">
      <c r="A33" s="8" t="s">
        <v>117</v>
      </c>
      <c r="B33" s="9" t="s">
        <v>11</v>
      </c>
      <c r="C33" s="9" t="s">
        <v>118</v>
      </c>
      <c r="D33" s="9" t="s">
        <v>27</v>
      </c>
      <c r="E33" s="10">
        <v>7460</v>
      </c>
      <c r="F33" s="10">
        <v>8580</v>
      </c>
      <c r="G33" s="10">
        <v>9700</v>
      </c>
      <c r="H33" s="10">
        <v>10819</v>
      </c>
      <c r="I33" s="10">
        <v>11938</v>
      </c>
      <c r="J33" s="10">
        <v>24724</v>
      </c>
      <c r="K33" s="9">
        <v>1</v>
      </c>
      <c r="L33"/>
      <c r="U33" s="22"/>
      <c r="V33" s="26" t="s">
        <v>63</v>
      </c>
      <c r="W33" s="555">
        <v>12420</v>
      </c>
      <c r="Y33"/>
    </row>
    <row r="34" spans="1:25" ht="15.6" x14ac:dyDescent="0.3">
      <c r="A34" s="8" t="s">
        <v>120</v>
      </c>
      <c r="B34" s="9" t="s">
        <v>11</v>
      </c>
      <c r="C34" s="9" t="s">
        <v>121</v>
      </c>
      <c r="D34" s="9" t="s">
        <v>97</v>
      </c>
      <c r="E34" s="10">
        <v>5845</v>
      </c>
      <c r="F34" s="10">
        <v>6722</v>
      </c>
      <c r="G34" s="10">
        <v>7599</v>
      </c>
      <c r="H34" s="10">
        <v>8476</v>
      </c>
      <c r="I34" s="10">
        <v>9353</v>
      </c>
      <c r="J34" s="10">
        <v>24724</v>
      </c>
      <c r="K34" s="9">
        <v>0</v>
      </c>
      <c r="L34"/>
      <c r="U34" s="22"/>
      <c r="V34" s="26" t="s">
        <v>88</v>
      </c>
      <c r="W34" s="555">
        <v>12420</v>
      </c>
      <c r="Y34"/>
    </row>
    <row r="35" spans="1:25" ht="15.6" x14ac:dyDescent="0.3">
      <c r="A35" s="8" t="s">
        <v>123</v>
      </c>
      <c r="B35" s="9" t="s">
        <v>11</v>
      </c>
      <c r="C35" s="9" t="s">
        <v>124</v>
      </c>
      <c r="D35" s="9" t="s">
        <v>87</v>
      </c>
      <c r="E35" s="10">
        <v>3956</v>
      </c>
      <c r="F35" s="10">
        <v>4550</v>
      </c>
      <c r="G35" s="10">
        <v>5144</v>
      </c>
      <c r="H35" s="10">
        <v>5737</v>
      </c>
      <c r="I35" s="10">
        <v>6330</v>
      </c>
      <c r="J35" s="10">
        <v>24724</v>
      </c>
      <c r="K35" s="9">
        <v>0</v>
      </c>
      <c r="L35"/>
      <c r="U35" s="22"/>
      <c r="V35" s="26" t="s">
        <v>173</v>
      </c>
      <c r="W35" s="555">
        <v>12420</v>
      </c>
      <c r="Y35"/>
    </row>
    <row r="36" spans="1:25" ht="15.6" x14ac:dyDescent="0.3">
      <c r="A36" s="8" t="s">
        <v>126</v>
      </c>
      <c r="B36" s="9" t="s">
        <v>11</v>
      </c>
      <c r="C36" s="9" t="s">
        <v>127</v>
      </c>
      <c r="D36" s="9" t="s">
        <v>39</v>
      </c>
      <c r="E36" s="10">
        <v>4154</v>
      </c>
      <c r="F36" s="10">
        <v>4778</v>
      </c>
      <c r="G36" s="10">
        <v>5401</v>
      </c>
      <c r="H36" s="10">
        <v>6025</v>
      </c>
      <c r="I36" s="10">
        <v>6648</v>
      </c>
      <c r="J36" s="10">
        <v>24724</v>
      </c>
      <c r="K36" s="9">
        <v>0</v>
      </c>
      <c r="L36"/>
      <c r="U36" s="22"/>
      <c r="V36" s="26" t="s">
        <v>176</v>
      </c>
      <c r="W36" s="555">
        <v>12420</v>
      </c>
      <c r="Y36"/>
    </row>
    <row r="37" spans="1:25" ht="15.6" x14ac:dyDescent="0.3">
      <c r="A37" s="8" t="s">
        <v>129</v>
      </c>
      <c r="B37" s="9" t="s">
        <v>11</v>
      </c>
      <c r="C37" s="9" t="s">
        <v>130</v>
      </c>
      <c r="D37" s="9" t="s">
        <v>13</v>
      </c>
      <c r="E37" s="10">
        <v>4809</v>
      </c>
      <c r="F37" s="10">
        <v>5531</v>
      </c>
      <c r="G37" s="10">
        <v>6252</v>
      </c>
      <c r="H37" s="10">
        <v>6974</v>
      </c>
      <c r="I37" s="10">
        <v>7695</v>
      </c>
      <c r="J37" s="10">
        <v>24724</v>
      </c>
      <c r="K37" s="9">
        <v>0</v>
      </c>
      <c r="L37"/>
      <c r="U37" s="22"/>
      <c r="V37" s="23" t="s">
        <v>179</v>
      </c>
      <c r="W37" s="552">
        <v>12420</v>
      </c>
      <c r="Y37"/>
    </row>
    <row r="38" spans="1:25" ht="15.6" x14ac:dyDescent="0.3">
      <c r="A38" s="8" t="s">
        <v>132</v>
      </c>
      <c r="B38" s="9" t="s">
        <v>11</v>
      </c>
      <c r="C38" s="9" t="s">
        <v>133</v>
      </c>
      <c r="D38" s="9" t="s">
        <v>97</v>
      </c>
      <c r="E38" s="10">
        <v>5845</v>
      </c>
      <c r="F38" s="10">
        <v>6722</v>
      </c>
      <c r="G38" s="10">
        <v>7599</v>
      </c>
      <c r="H38" s="10">
        <v>8476</v>
      </c>
      <c r="I38" s="10">
        <v>9353</v>
      </c>
      <c r="J38" s="10">
        <v>24724</v>
      </c>
      <c r="K38" s="9">
        <v>0</v>
      </c>
      <c r="L38"/>
      <c r="U38" s="22"/>
      <c r="Y38"/>
    </row>
    <row r="39" spans="1:25" ht="15.6" x14ac:dyDescent="0.3">
      <c r="A39" s="8" t="s">
        <v>135</v>
      </c>
      <c r="B39" s="9" t="s">
        <v>11</v>
      </c>
      <c r="C39" s="9" t="s">
        <v>136</v>
      </c>
      <c r="D39" s="9" t="s">
        <v>27</v>
      </c>
      <c r="E39" s="10">
        <v>7460</v>
      </c>
      <c r="F39" s="10">
        <v>8580</v>
      </c>
      <c r="G39" s="10">
        <v>9700</v>
      </c>
      <c r="H39" s="10">
        <v>10819</v>
      </c>
      <c r="I39" s="10">
        <v>11938</v>
      </c>
      <c r="J39" s="10">
        <v>24724</v>
      </c>
      <c r="K39" s="9">
        <v>0</v>
      </c>
      <c r="L39"/>
      <c r="U39" s="22"/>
      <c r="Y39"/>
    </row>
    <row r="40" spans="1:25" ht="15.6" x14ac:dyDescent="0.3">
      <c r="A40" s="8" t="s">
        <v>138</v>
      </c>
      <c r="B40" s="9" t="s">
        <v>11</v>
      </c>
      <c r="C40" s="9" t="s">
        <v>139</v>
      </c>
      <c r="D40" s="9" t="s">
        <v>81</v>
      </c>
      <c r="E40" s="10">
        <v>7834</v>
      </c>
      <c r="F40" s="10">
        <v>9009</v>
      </c>
      <c r="G40" s="10">
        <v>10184</v>
      </c>
      <c r="H40" s="10">
        <v>11360</v>
      </c>
      <c r="I40" s="10">
        <v>12535</v>
      </c>
      <c r="J40" s="10">
        <v>24724</v>
      </c>
      <c r="K40" s="9">
        <v>0</v>
      </c>
      <c r="L40"/>
      <c r="U40" s="22"/>
      <c r="Y40"/>
    </row>
    <row r="41" spans="1:25" ht="15.6" x14ac:dyDescent="0.3">
      <c r="A41" s="8" t="s">
        <v>141</v>
      </c>
      <c r="B41" s="9" t="s">
        <v>11</v>
      </c>
      <c r="C41" s="9" t="s">
        <v>142</v>
      </c>
      <c r="D41" s="9" t="s">
        <v>84</v>
      </c>
      <c r="E41" s="10">
        <v>8637</v>
      </c>
      <c r="F41" s="10">
        <v>9933</v>
      </c>
      <c r="G41" s="10">
        <v>11228</v>
      </c>
      <c r="H41" s="10">
        <v>12524</v>
      </c>
      <c r="I41" s="10">
        <v>13820</v>
      </c>
      <c r="J41" s="10">
        <v>24724</v>
      </c>
      <c r="K41" s="9">
        <v>0</v>
      </c>
      <c r="L41"/>
      <c r="U41" s="22"/>
      <c r="Y41"/>
    </row>
    <row r="42" spans="1:25" ht="15.6" x14ac:dyDescent="0.3">
      <c r="A42" s="8" t="s">
        <v>144</v>
      </c>
      <c r="B42" s="9" t="s">
        <v>145</v>
      </c>
      <c r="C42" s="9" t="s">
        <v>146</v>
      </c>
      <c r="D42" s="9" t="s">
        <v>147</v>
      </c>
      <c r="E42" s="10">
        <v>3505</v>
      </c>
      <c r="F42" s="10">
        <v>3856</v>
      </c>
      <c r="G42" s="10">
        <v>4207</v>
      </c>
      <c r="H42" s="10">
        <v>4557</v>
      </c>
      <c r="I42" s="10">
        <v>4907</v>
      </c>
      <c r="J42" s="10">
        <v>24724</v>
      </c>
      <c r="K42" s="9">
        <v>1</v>
      </c>
      <c r="L42"/>
      <c r="U42" s="22"/>
      <c r="Y42"/>
    </row>
    <row r="43" spans="1:25" ht="15.6" x14ac:dyDescent="0.3">
      <c r="A43" s="8" t="s">
        <v>149</v>
      </c>
      <c r="B43" s="9" t="s">
        <v>145</v>
      </c>
      <c r="C43" s="9" t="s">
        <v>150</v>
      </c>
      <c r="D43" s="9" t="s">
        <v>151</v>
      </c>
      <c r="E43" s="10">
        <v>3680</v>
      </c>
      <c r="F43" s="10">
        <v>4049</v>
      </c>
      <c r="G43" s="10">
        <v>4417</v>
      </c>
      <c r="H43" s="10">
        <v>4785</v>
      </c>
      <c r="I43" s="10">
        <v>5152</v>
      </c>
      <c r="J43" s="10">
        <v>24724</v>
      </c>
      <c r="K43" s="9">
        <v>1</v>
      </c>
      <c r="L43"/>
      <c r="U43" s="22"/>
      <c r="Y43"/>
    </row>
    <row r="44" spans="1:25" ht="15.6" x14ac:dyDescent="0.3">
      <c r="A44" s="8" t="s">
        <v>153</v>
      </c>
      <c r="B44" s="9" t="s">
        <v>145</v>
      </c>
      <c r="C44" s="9" t="s">
        <v>154</v>
      </c>
      <c r="D44" s="9" t="s">
        <v>155</v>
      </c>
      <c r="E44" s="10">
        <v>4260</v>
      </c>
      <c r="F44" s="10">
        <v>4687</v>
      </c>
      <c r="G44" s="10">
        <v>5113</v>
      </c>
      <c r="H44" s="10">
        <v>5539</v>
      </c>
      <c r="I44" s="10">
        <v>5965</v>
      </c>
      <c r="J44" s="10">
        <v>24724</v>
      </c>
      <c r="K44" s="9">
        <v>1</v>
      </c>
      <c r="L44"/>
      <c r="U44" s="22"/>
      <c r="Y44"/>
    </row>
    <row r="45" spans="1:25" ht="15.6" x14ac:dyDescent="0.3">
      <c r="A45" s="8" t="s">
        <v>157</v>
      </c>
      <c r="B45" s="9" t="s">
        <v>158</v>
      </c>
      <c r="C45" s="9" t="s">
        <v>159</v>
      </c>
      <c r="D45" s="9" t="s">
        <v>160</v>
      </c>
      <c r="E45" s="10">
        <v>2945</v>
      </c>
      <c r="F45" s="10">
        <v>3240</v>
      </c>
      <c r="G45" s="10">
        <v>3534</v>
      </c>
      <c r="H45" s="10">
        <v>3829</v>
      </c>
      <c r="I45" s="10">
        <v>4123</v>
      </c>
      <c r="J45" s="10">
        <v>24724</v>
      </c>
      <c r="K45" s="9">
        <v>1</v>
      </c>
      <c r="L45"/>
      <c r="U45" s="22"/>
      <c r="Y45"/>
    </row>
    <row r="46" spans="1:25" ht="15.6" x14ac:dyDescent="0.3">
      <c r="A46" s="8" t="s">
        <v>162</v>
      </c>
      <c r="B46" s="9" t="s">
        <v>158</v>
      </c>
      <c r="C46" s="9" t="s">
        <v>163</v>
      </c>
      <c r="D46" s="9" t="s">
        <v>164</v>
      </c>
      <c r="E46" s="10">
        <v>3579</v>
      </c>
      <c r="F46" s="10">
        <v>3938</v>
      </c>
      <c r="G46" s="10">
        <v>4296</v>
      </c>
      <c r="H46" s="10">
        <v>4654</v>
      </c>
      <c r="I46" s="10">
        <v>5012</v>
      </c>
      <c r="J46" s="10">
        <v>24724</v>
      </c>
      <c r="K46" s="9">
        <v>1</v>
      </c>
      <c r="U46" s="22"/>
      <c r="Y46"/>
    </row>
    <row r="47" spans="1:25" ht="15.6" x14ac:dyDescent="0.3">
      <c r="A47" s="8" t="s">
        <v>166</v>
      </c>
      <c r="B47" s="9" t="s">
        <v>158</v>
      </c>
      <c r="C47" s="9" t="s">
        <v>167</v>
      </c>
      <c r="D47" s="9" t="s">
        <v>168</v>
      </c>
      <c r="E47" s="10">
        <v>4144</v>
      </c>
      <c r="F47" s="10">
        <v>4559</v>
      </c>
      <c r="G47" s="10">
        <v>4973</v>
      </c>
      <c r="H47" s="10">
        <v>5387</v>
      </c>
      <c r="I47" s="10">
        <v>5801</v>
      </c>
      <c r="J47" s="10">
        <v>24724</v>
      </c>
      <c r="K47" s="9">
        <v>1</v>
      </c>
      <c r="U47" s="22"/>
      <c r="Y47"/>
    </row>
    <row r="48" spans="1:25" ht="15.6" x14ac:dyDescent="0.3">
      <c r="A48" s="8" t="s">
        <v>169</v>
      </c>
      <c r="B48" s="9" t="s">
        <v>11</v>
      </c>
      <c r="C48" s="9" t="s">
        <v>170</v>
      </c>
      <c r="D48" s="9" t="s">
        <v>16</v>
      </c>
      <c r="E48" s="10">
        <v>5302</v>
      </c>
      <c r="F48" s="10">
        <v>6098</v>
      </c>
      <c r="G48" s="10">
        <v>6893</v>
      </c>
      <c r="H48" s="10">
        <v>7689</v>
      </c>
      <c r="I48" s="10">
        <v>8484</v>
      </c>
      <c r="J48" s="10">
        <v>24724</v>
      </c>
      <c r="K48" s="9">
        <v>0</v>
      </c>
      <c r="U48"/>
      <c r="Y48"/>
    </row>
    <row r="49" spans="1:21" ht="15.6" x14ac:dyDescent="0.3">
      <c r="A49" s="8" t="s">
        <v>171</v>
      </c>
      <c r="B49" s="9" t="s">
        <v>11</v>
      </c>
      <c r="C49" s="9" t="s">
        <v>172</v>
      </c>
      <c r="D49" s="9" t="s">
        <v>97</v>
      </c>
      <c r="E49" s="10">
        <v>5845</v>
      </c>
      <c r="F49" s="10">
        <v>6722</v>
      </c>
      <c r="G49" s="10">
        <v>7599</v>
      </c>
      <c r="H49" s="10">
        <v>8476</v>
      </c>
      <c r="I49" s="10">
        <v>9353</v>
      </c>
      <c r="J49" s="10">
        <v>24724</v>
      </c>
      <c r="K49" s="9">
        <v>0</v>
      </c>
      <c r="U49"/>
    </row>
    <row r="50" spans="1:21" ht="15.6" x14ac:dyDescent="0.3">
      <c r="A50" s="8" t="s">
        <v>174</v>
      </c>
      <c r="B50" s="9" t="s">
        <v>11</v>
      </c>
      <c r="C50" s="9" t="s">
        <v>175</v>
      </c>
      <c r="D50" s="9" t="s">
        <v>27</v>
      </c>
      <c r="E50" s="10">
        <v>7460</v>
      </c>
      <c r="F50" s="10">
        <v>8580</v>
      </c>
      <c r="G50" s="10">
        <v>9700</v>
      </c>
      <c r="H50" s="10">
        <v>10819</v>
      </c>
      <c r="I50" s="10">
        <v>11938</v>
      </c>
      <c r="J50" s="10">
        <v>24724</v>
      </c>
      <c r="K50" s="9">
        <v>0</v>
      </c>
    </row>
    <row r="51" spans="1:21" ht="15.6" x14ac:dyDescent="0.3">
      <c r="A51" s="8" t="s">
        <v>177</v>
      </c>
      <c r="B51" s="9" t="s">
        <v>43</v>
      </c>
      <c r="C51" s="9" t="s">
        <v>178</v>
      </c>
      <c r="D51" s="9" t="s">
        <v>108</v>
      </c>
      <c r="E51" s="10">
        <v>6528</v>
      </c>
      <c r="F51" s="10">
        <v>7181</v>
      </c>
      <c r="G51" s="10">
        <v>7833</v>
      </c>
      <c r="H51" s="10">
        <v>8738</v>
      </c>
      <c r="I51" s="10">
        <v>9643</v>
      </c>
      <c r="J51" s="10">
        <v>24724</v>
      </c>
      <c r="K51" s="9">
        <v>0</v>
      </c>
    </row>
    <row r="52" spans="1:21" ht="15.6" x14ac:dyDescent="0.3">
      <c r="A52" s="8" t="s">
        <v>180</v>
      </c>
      <c r="B52" s="9" t="s">
        <v>43</v>
      </c>
      <c r="C52" s="9" t="s">
        <v>181</v>
      </c>
      <c r="D52" s="9" t="s">
        <v>48</v>
      </c>
      <c r="E52" s="10">
        <v>7557</v>
      </c>
      <c r="F52" s="10">
        <v>8313</v>
      </c>
      <c r="G52" s="10">
        <v>9068</v>
      </c>
      <c r="H52" s="10">
        <v>10116</v>
      </c>
      <c r="I52" s="10">
        <v>11163</v>
      </c>
      <c r="J52" s="10">
        <v>24724</v>
      </c>
      <c r="K52" s="9">
        <v>0</v>
      </c>
    </row>
    <row r="53" spans="1:21" ht="15.6" x14ac:dyDescent="0.3">
      <c r="A53" s="8" t="s">
        <v>182</v>
      </c>
      <c r="B53" s="9" t="s">
        <v>43</v>
      </c>
      <c r="C53" s="9" t="s">
        <v>183</v>
      </c>
      <c r="D53" s="9" t="s">
        <v>51</v>
      </c>
      <c r="E53" s="10">
        <v>8332</v>
      </c>
      <c r="F53" s="10">
        <v>9165</v>
      </c>
      <c r="G53" s="10">
        <v>9998</v>
      </c>
      <c r="H53" s="10">
        <v>11153</v>
      </c>
      <c r="I53" s="10">
        <v>12307</v>
      </c>
      <c r="J53" s="10">
        <v>24724</v>
      </c>
      <c r="K53" s="9">
        <v>0</v>
      </c>
    </row>
    <row r="54" spans="1:21" ht="15.6" x14ac:dyDescent="0.3">
      <c r="A54" s="8" t="s">
        <v>184</v>
      </c>
      <c r="B54" s="9" t="s">
        <v>11</v>
      </c>
      <c r="C54" s="9" t="s">
        <v>185</v>
      </c>
      <c r="D54" s="9" t="s">
        <v>186</v>
      </c>
      <c r="E54" s="10">
        <v>3768</v>
      </c>
      <c r="F54" s="10">
        <v>4334</v>
      </c>
      <c r="G54" s="10">
        <v>4899</v>
      </c>
      <c r="H54" s="10">
        <v>5465</v>
      </c>
      <c r="I54" s="10">
        <v>6030</v>
      </c>
      <c r="J54" s="10">
        <v>24724</v>
      </c>
      <c r="K54" s="9">
        <v>0</v>
      </c>
    </row>
    <row r="55" spans="1:21" ht="15.6" x14ac:dyDescent="0.3">
      <c r="A55" s="8" t="s">
        <v>188</v>
      </c>
      <c r="B55" s="9" t="s">
        <v>11</v>
      </c>
      <c r="C55" s="9" t="s">
        <v>189</v>
      </c>
      <c r="D55" s="9" t="s">
        <v>39</v>
      </c>
      <c r="E55" s="10">
        <v>4154</v>
      </c>
      <c r="F55" s="10">
        <v>4778</v>
      </c>
      <c r="G55" s="10">
        <v>5401</v>
      </c>
      <c r="H55" s="10">
        <v>6025</v>
      </c>
      <c r="I55" s="10">
        <v>6648</v>
      </c>
      <c r="J55" s="10">
        <v>24724</v>
      </c>
      <c r="K55" s="9">
        <v>0</v>
      </c>
    </row>
    <row r="56" spans="1:21" ht="15.6" x14ac:dyDescent="0.3">
      <c r="A56" s="8" t="s">
        <v>190</v>
      </c>
      <c r="B56" s="9" t="s">
        <v>11</v>
      </c>
      <c r="C56" s="9" t="s">
        <v>191</v>
      </c>
      <c r="D56" s="9" t="s">
        <v>36</v>
      </c>
      <c r="E56" s="10">
        <v>3589</v>
      </c>
      <c r="F56" s="10">
        <v>4128</v>
      </c>
      <c r="G56" s="10">
        <v>4666</v>
      </c>
      <c r="H56" s="10">
        <v>5204</v>
      </c>
      <c r="I56" s="10">
        <v>5742</v>
      </c>
      <c r="J56" s="10">
        <v>24724</v>
      </c>
      <c r="K56" s="9">
        <v>1</v>
      </c>
    </row>
    <row r="57" spans="1:21" ht="15.6" x14ac:dyDescent="0.3">
      <c r="A57" s="8" t="s">
        <v>192</v>
      </c>
      <c r="B57" s="9" t="s">
        <v>11</v>
      </c>
      <c r="C57" s="9" t="s">
        <v>193</v>
      </c>
      <c r="D57" s="9" t="s">
        <v>194</v>
      </c>
      <c r="E57" s="10">
        <v>4362</v>
      </c>
      <c r="F57" s="10">
        <v>5017</v>
      </c>
      <c r="G57" s="10">
        <v>5671</v>
      </c>
      <c r="H57" s="10">
        <v>6325</v>
      </c>
      <c r="I57" s="10">
        <v>6979</v>
      </c>
      <c r="J57" s="10">
        <v>24724</v>
      </c>
      <c r="K57" s="9">
        <v>1</v>
      </c>
    </row>
    <row r="58" spans="1:21" ht="15.6" x14ac:dyDescent="0.3">
      <c r="A58" s="8" t="s">
        <v>195</v>
      </c>
      <c r="B58" s="9" t="s">
        <v>11</v>
      </c>
      <c r="C58" s="9" t="s">
        <v>196</v>
      </c>
      <c r="D58" s="9" t="s">
        <v>13</v>
      </c>
      <c r="E58" s="10">
        <v>4809</v>
      </c>
      <c r="F58" s="10">
        <v>5531</v>
      </c>
      <c r="G58" s="10">
        <v>6252</v>
      </c>
      <c r="H58" s="10">
        <v>6974</v>
      </c>
      <c r="I58" s="10">
        <v>7695</v>
      </c>
      <c r="J58" s="10">
        <v>24724</v>
      </c>
      <c r="K58" s="9">
        <v>0</v>
      </c>
    </row>
    <row r="59" spans="1:21" ht="15.6" x14ac:dyDescent="0.3">
      <c r="A59" s="8" t="s">
        <v>197</v>
      </c>
      <c r="B59" s="9" t="s">
        <v>11</v>
      </c>
      <c r="C59" s="9" t="s">
        <v>198</v>
      </c>
      <c r="D59" s="9" t="s">
        <v>199</v>
      </c>
      <c r="E59" s="10">
        <v>5567</v>
      </c>
      <c r="F59" s="10">
        <v>6403</v>
      </c>
      <c r="G59" s="10">
        <v>7238</v>
      </c>
      <c r="H59" s="10">
        <v>8073</v>
      </c>
      <c r="I59" s="10">
        <v>8908</v>
      </c>
      <c r="J59" s="10">
        <v>24724</v>
      </c>
      <c r="K59" s="9">
        <v>0</v>
      </c>
    </row>
    <row r="60" spans="1:21" ht="15.6" x14ac:dyDescent="0.3">
      <c r="A60" s="8" t="s">
        <v>200</v>
      </c>
      <c r="B60" s="9" t="s">
        <v>11</v>
      </c>
      <c r="C60" s="9" t="s">
        <v>201</v>
      </c>
      <c r="D60" s="9" t="s">
        <v>202</v>
      </c>
      <c r="E60" s="10">
        <v>2812</v>
      </c>
      <c r="F60" s="10">
        <v>3234</v>
      </c>
      <c r="G60" s="10">
        <v>3655</v>
      </c>
      <c r="H60" s="10">
        <v>4077</v>
      </c>
      <c r="I60" s="10">
        <v>4499</v>
      </c>
      <c r="J60" s="10">
        <v>24724</v>
      </c>
      <c r="K60" s="9">
        <v>1</v>
      </c>
    </row>
    <row r="61" spans="1:21" ht="15.6" x14ac:dyDescent="0.3">
      <c r="A61" s="8" t="s">
        <v>203</v>
      </c>
      <c r="B61" s="9" t="s">
        <v>11</v>
      </c>
      <c r="C61" s="9" t="s">
        <v>204</v>
      </c>
      <c r="D61" s="9" t="s">
        <v>205</v>
      </c>
      <c r="E61" s="10">
        <v>3100</v>
      </c>
      <c r="F61" s="10">
        <v>3565</v>
      </c>
      <c r="G61" s="10">
        <v>4030</v>
      </c>
      <c r="H61" s="10">
        <v>4495</v>
      </c>
      <c r="I61" s="10">
        <v>4960</v>
      </c>
      <c r="J61" s="10">
        <v>24724</v>
      </c>
      <c r="K61" s="9">
        <v>1</v>
      </c>
    </row>
    <row r="62" spans="1:21" ht="15.6" x14ac:dyDescent="0.3">
      <c r="A62" s="8" t="s">
        <v>206</v>
      </c>
      <c r="B62" s="9" t="s">
        <v>11</v>
      </c>
      <c r="C62" s="9" t="s">
        <v>207</v>
      </c>
      <c r="D62" s="9" t="s">
        <v>186</v>
      </c>
      <c r="E62" s="10">
        <v>3768</v>
      </c>
      <c r="F62" s="10">
        <v>4334</v>
      </c>
      <c r="G62" s="10">
        <v>4899</v>
      </c>
      <c r="H62" s="10">
        <v>5465</v>
      </c>
      <c r="I62" s="10">
        <v>6030</v>
      </c>
      <c r="J62" s="10">
        <v>24724</v>
      </c>
      <c r="K62" s="9">
        <v>0</v>
      </c>
    </row>
    <row r="63" spans="1:21" ht="15.6" x14ac:dyDescent="0.3">
      <c r="A63" s="8" t="s">
        <v>208</v>
      </c>
      <c r="B63" s="9" t="s">
        <v>11</v>
      </c>
      <c r="C63" s="9" t="s">
        <v>209</v>
      </c>
      <c r="D63" s="9" t="s">
        <v>210</v>
      </c>
      <c r="E63" s="10">
        <v>4580</v>
      </c>
      <c r="F63" s="10">
        <v>5267</v>
      </c>
      <c r="G63" s="10">
        <v>5954</v>
      </c>
      <c r="H63" s="10">
        <v>6641</v>
      </c>
      <c r="I63" s="10">
        <v>7328</v>
      </c>
      <c r="J63" s="10">
        <v>24724</v>
      </c>
      <c r="K63" s="9">
        <v>0</v>
      </c>
    </row>
    <row r="64" spans="1:21" ht="15.6" x14ac:dyDescent="0.3">
      <c r="A64" s="8" t="s">
        <v>211</v>
      </c>
      <c r="B64" s="9" t="s">
        <v>11</v>
      </c>
      <c r="C64" s="9" t="s">
        <v>212</v>
      </c>
      <c r="D64" s="9" t="s">
        <v>16</v>
      </c>
      <c r="E64" s="10">
        <v>5302</v>
      </c>
      <c r="F64" s="10">
        <v>6098</v>
      </c>
      <c r="G64" s="10">
        <v>6893</v>
      </c>
      <c r="H64" s="10">
        <v>7689</v>
      </c>
      <c r="I64" s="10">
        <v>8484</v>
      </c>
      <c r="J64" s="10">
        <v>24724</v>
      </c>
      <c r="K64" s="9">
        <v>0</v>
      </c>
    </row>
    <row r="65" spans="1:11" ht="15.6" x14ac:dyDescent="0.3">
      <c r="A65" s="8" t="s">
        <v>213</v>
      </c>
      <c r="B65" s="9" t="s">
        <v>11</v>
      </c>
      <c r="C65" s="9" t="s">
        <v>214</v>
      </c>
      <c r="D65" s="9" t="s">
        <v>97</v>
      </c>
      <c r="E65" s="10">
        <v>5845</v>
      </c>
      <c r="F65" s="10">
        <v>6722</v>
      </c>
      <c r="G65" s="10">
        <v>7599</v>
      </c>
      <c r="H65" s="10">
        <v>8476</v>
      </c>
      <c r="I65" s="10">
        <v>9353</v>
      </c>
      <c r="J65" s="10">
        <v>24724</v>
      </c>
      <c r="K65" s="9">
        <v>0</v>
      </c>
    </row>
    <row r="66" spans="1:11" ht="15.6" x14ac:dyDescent="0.3">
      <c r="A66" s="8" t="s">
        <v>215</v>
      </c>
      <c r="B66" s="9" t="s">
        <v>11</v>
      </c>
      <c r="C66" s="9" t="s">
        <v>216</v>
      </c>
      <c r="D66" s="9" t="s">
        <v>81</v>
      </c>
      <c r="E66" s="10">
        <v>7834</v>
      </c>
      <c r="F66" s="10">
        <v>9009</v>
      </c>
      <c r="G66" s="10">
        <v>10184</v>
      </c>
      <c r="H66" s="10">
        <v>11360</v>
      </c>
      <c r="I66" s="10">
        <v>12535</v>
      </c>
      <c r="J66" s="10">
        <v>24724</v>
      </c>
      <c r="K66" s="9">
        <v>0</v>
      </c>
    </row>
    <row r="67" spans="1:11" ht="15.6" x14ac:dyDescent="0.3">
      <c r="A67" s="8" t="s">
        <v>217</v>
      </c>
      <c r="B67" s="9" t="s">
        <v>11</v>
      </c>
      <c r="C67" s="9" t="s">
        <v>218</v>
      </c>
      <c r="D67" s="9" t="s">
        <v>84</v>
      </c>
      <c r="E67" s="10">
        <v>8637</v>
      </c>
      <c r="F67" s="10">
        <v>9933</v>
      </c>
      <c r="G67" s="10">
        <v>11228</v>
      </c>
      <c r="H67" s="10">
        <v>12524</v>
      </c>
      <c r="I67" s="10">
        <v>13820</v>
      </c>
      <c r="J67" s="10">
        <v>24724</v>
      </c>
      <c r="K67" s="9">
        <v>0</v>
      </c>
    </row>
    <row r="68" spans="1:11" ht="15.6" x14ac:dyDescent="0.3">
      <c r="A68" s="8" t="s">
        <v>219</v>
      </c>
      <c r="B68" s="9" t="s">
        <v>220</v>
      </c>
      <c r="C68" s="9" t="s">
        <v>221</v>
      </c>
      <c r="D68" s="9" t="s">
        <v>222</v>
      </c>
      <c r="E68" s="10">
        <v>2952</v>
      </c>
      <c r="F68" s="10">
        <v>3248</v>
      </c>
      <c r="G68" s="10">
        <v>3543</v>
      </c>
      <c r="H68" s="10">
        <v>3838</v>
      </c>
      <c r="I68" s="10">
        <v>4133</v>
      </c>
      <c r="J68" s="10">
        <v>24724</v>
      </c>
      <c r="K68" s="9">
        <v>1</v>
      </c>
    </row>
    <row r="69" spans="1:11" ht="15.6" x14ac:dyDescent="0.3">
      <c r="A69" s="8" t="s">
        <v>223</v>
      </c>
      <c r="B69" s="9" t="s">
        <v>11</v>
      </c>
      <c r="C69" s="9" t="s">
        <v>224</v>
      </c>
      <c r="D69" s="9" t="s">
        <v>19</v>
      </c>
      <c r="E69" s="10">
        <v>6767</v>
      </c>
      <c r="F69" s="10">
        <v>7782</v>
      </c>
      <c r="G69" s="10">
        <v>8797</v>
      </c>
      <c r="H69" s="10">
        <v>9812</v>
      </c>
      <c r="I69" s="10">
        <v>10827</v>
      </c>
      <c r="J69" s="10">
        <v>24724</v>
      </c>
      <c r="K69" s="9">
        <v>0</v>
      </c>
    </row>
    <row r="70" spans="1:11" ht="15.6" x14ac:dyDescent="0.3">
      <c r="A70" s="8" t="s">
        <v>225</v>
      </c>
      <c r="B70" s="9" t="s">
        <v>11</v>
      </c>
      <c r="C70" s="9" t="s">
        <v>226</v>
      </c>
      <c r="D70" s="9" t="s">
        <v>81</v>
      </c>
      <c r="E70" s="10">
        <v>7834</v>
      </c>
      <c r="F70" s="10">
        <v>9009</v>
      </c>
      <c r="G70" s="10">
        <v>10184</v>
      </c>
      <c r="H70" s="10">
        <v>11360</v>
      </c>
      <c r="I70" s="10">
        <v>12535</v>
      </c>
      <c r="J70" s="10">
        <v>24724</v>
      </c>
      <c r="K70" s="9">
        <v>0</v>
      </c>
    </row>
    <row r="71" spans="1:11" ht="15.6" x14ac:dyDescent="0.3">
      <c r="A71" s="8" t="s">
        <v>227</v>
      </c>
      <c r="B71" s="9" t="s">
        <v>11</v>
      </c>
      <c r="C71" s="9" t="s">
        <v>228</v>
      </c>
      <c r="D71" s="9" t="s">
        <v>84</v>
      </c>
      <c r="E71" s="10">
        <v>8637</v>
      </c>
      <c r="F71" s="10">
        <v>9933</v>
      </c>
      <c r="G71" s="10">
        <v>11228</v>
      </c>
      <c r="H71" s="10">
        <v>12524</v>
      </c>
      <c r="I71" s="10">
        <v>13820</v>
      </c>
      <c r="J71" s="10">
        <v>24724</v>
      </c>
      <c r="K71" s="9">
        <v>0</v>
      </c>
    </row>
    <row r="72" spans="1:11" ht="15.6" x14ac:dyDescent="0.3">
      <c r="A72" s="8" t="s">
        <v>229</v>
      </c>
      <c r="B72" s="9" t="s">
        <v>11</v>
      </c>
      <c r="C72" s="9" t="s">
        <v>230</v>
      </c>
      <c r="D72" s="9" t="s">
        <v>231</v>
      </c>
      <c r="E72" s="10">
        <v>5050</v>
      </c>
      <c r="F72" s="10">
        <v>5808</v>
      </c>
      <c r="G72" s="10">
        <v>6565</v>
      </c>
      <c r="H72" s="10">
        <v>7323</v>
      </c>
      <c r="I72" s="10">
        <v>8080</v>
      </c>
      <c r="J72" s="10">
        <v>24724</v>
      </c>
      <c r="K72" s="9">
        <v>0</v>
      </c>
    </row>
    <row r="73" spans="1:11" ht="15.6" x14ac:dyDescent="0.3">
      <c r="A73" s="8" t="s">
        <v>232</v>
      </c>
      <c r="B73" s="9" t="s">
        <v>11</v>
      </c>
      <c r="C73" s="9" t="s">
        <v>233</v>
      </c>
      <c r="D73" s="9" t="s">
        <v>97</v>
      </c>
      <c r="E73" s="10">
        <v>5845</v>
      </c>
      <c r="F73" s="10">
        <v>6722</v>
      </c>
      <c r="G73" s="10">
        <v>7599</v>
      </c>
      <c r="H73" s="10">
        <v>8476</v>
      </c>
      <c r="I73" s="10">
        <v>9353</v>
      </c>
      <c r="J73" s="10">
        <v>24724</v>
      </c>
      <c r="K73" s="9">
        <v>0</v>
      </c>
    </row>
    <row r="74" spans="1:11" ht="15.6" x14ac:dyDescent="0.3">
      <c r="A74" s="8" t="s">
        <v>234</v>
      </c>
      <c r="B74" s="9" t="s">
        <v>11</v>
      </c>
      <c r="C74" s="9" t="s">
        <v>235</v>
      </c>
      <c r="D74" s="9" t="s">
        <v>36</v>
      </c>
      <c r="E74" s="10">
        <v>3589</v>
      </c>
      <c r="F74" s="10">
        <v>4128</v>
      </c>
      <c r="G74" s="10">
        <v>4666</v>
      </c>
      <c r="H74" s="10">
        <v>5204</v>
      </c>
      <c r="I74" s="10">
        <v>5742</v>
      </c>
      <c r="J74" s="10">
        <v>24724</v>
      </c>
      <c r="K74" s="9">
        <v>0</v>
      </c>
    </row>
    <row r="75" spans="1:11" ht="15.6" x14ac:dyDescent="0.3">
      <c r="A75" s="8" t="s">
        <v>236</v>
      </c>
      <c r="B75" s="9" t="s">
        <v>11</v>
      </c>
      <c r="C75" s="9" t="s">
        <v>237</v>
      </c>
      <c r="D75" s="9" t="s">
        <v>39</v>
      </c>
      <c r="E75" s="10">
        <v>4154</v>
      </c>
      <c r="F75" s="10">
        <v>4778</v>
      </c>
      <c r="G75" s="10">
        <v>5401</v>
      </c>
      <c r="H75" s="10">
        <v>6025</v>
      </c>
      <c r="I75" s="10">
        <v>6648</v>
      </c>
      <c r="J75" s="10">
        <v>24724</v>
      </c>
      <c r="K75" s="9">
        <v>0</v>
      </c>
    </row>
    <row r="76" spans="1:11" ht="15.6" x14ac:dyDescent="0.3">
      <c r="A76" s="8" t="s">
        <v>238</v>
      </c>
      <c r="B76" s="9" t="s">
        <v>11</v>
      </c>
      <c r="C76" s="9" t="s">
        <v>239</v>
      </c>
      <c r="D76" s="9" t="s">
        <v>194</v>
      </c>
      <c r="E76" s="10">
        <v>4362</v>
      </c>
      <c r="F76" s="10">
        <v>5017</v>
      </c>
      <c r="G76" s="10">
        <v>5671</v>
      </c>
      <c r="H76" s="10">
        <v>6325</v>
      </c>
      <c r="I76" s="10">
        <v>6979</v>
      </c>
      <c r="J76" s="10">
        <v>24724</v>
      </c>
      <c r="K76" s="9">
        <v>0</v>
      </c>
    </row>
    <row r="77" spans="1:11" ht="15.6" x14ac:dyDescent="0.3">
      <c r="A77" s="8" t="s">
        <v>240</v>
      </c>
      <c r="B77" s="9" t="s">
        <v>11</v>
      </c>
      <c r="C77" s="9" t="s">
        <v>241</v>
      </c>
      <c r="D77" s="9" t="s">
        <v>199</v>
      </c>
      <c r="E77" s="10">
        <v>5567</v>
      </c>
      <c r="F77" s="10">
        <v>6403</v>
      </c>
      <c r="G77" s="10">
        <v>7238</v>
      </c>
      <c r="H77" s="10">
        <v>8073</v>
      </c>
      <c r="I77" s="10">
        <v>8908</v>
      </c>
      <c r="J77" s="10">
        <v>24724</v>
      </c>
      <c r="K77" s="9">
        <v>0</v>
      </c>
    </row>
    <row r="78" spans="1:11" ht="15.6" x14ac:dyDescent="0.3">
      <c r="A78" s="8" t="s">
        <v>242</v>
      </c>
      <c r="B78" s="9" t="s">
        <v>11</v>
      </c>
      <c r="C78" s="9" t="s">
        <v>243</v>
      </c>
      <c r="D78" s="9" t="s">
        <v>199</v>
      </c>
      <c r="E78" s="10">
        <v>5567</v>
      </c>
      <c r="F78" s="10">
        <v>6403</v>
      </c>
      <c r="G78" s="10">
        <v>7238</v>
      </c>
      <c r="H78" s="10">
        <v>8073</v>
      </c>
      <c r="I78" s="10">
        <v>8908</v>
      </c>
      <c r="J78" s="10">
        <v>24724</v>
      </c>
      <c r="K78" s="9">
        <v>0</v>
      </c>
    </row>
    <row r="79" spans="1:11" ht="15.6" x14ac:dyDescent="0.3">
      <c r="A79" s="8" t="s">
        <v>244</v>
      </c>
      <c r="B79" s="9" t="s">
        <v>11</v>
      </c>
      <c r="C79" s="9" t="s">
        <v>245</v>
      </c>
      <c r="D79" s="9" t="s">
        <v>97</v>
      </c>
      <c r="E79" s="10">
        <v>5845</v>
      </c>
      <c r="F79" s="10">
        <v>6722</v>
      </c>
      <c r="G79" s="10">
        <v>7599</v>
      </c>
      <c r="H79" s="10">
        <v>8476</v>
      </c>
      <c r="I79" s="10">
        <v>9353</v>
      </c>
      <c r="J79" s="10">
        <v>24724</v>
      </c>
      <c r="K79" s="9">
        <v>0</v>
      </c>
    </row>
    <row r="80" spans="1:11" ht="15.6" x14ac:dyDescent="0.3">
      <c r="A80" s="8" t="s">
        <v>246</v>
      </c>
      <c r="B80" s="9" t="s">
        <v>11</v>
      </c>
      <c r="C80" s="9" t="s">
        <v>247</v>
      </c>
      <c r="D80" s="9" t="s">
        <v>202</v>
      </c>
      <c r="E80" s="10">
        <v>2812</v>
      </c>
      <c r="F80" s="10">
        <v>3234</v>
      </c>
      <c r="G80" s="10">
        <v>3655</v>
      </c>
      <c r="H80" s="10">
        <v>4077</v>
      </c>
      <c r="I80" s="10">
        <v>4499</v>
      </c>
      <c r="J80" s="10">
        <v>24724</v>
      </c>
      <c r="K80" s="9">
        <v>1</v>
      </c>
    </row>
    <row r="81" spans="1:11" ht="15.6" x14ac:dyDescent="0.3">
      <c r="A81" s="8" t="s">
        <v>248</v>
      </c>
      <c r="B81" s="9" t="s">
        <v>43</v>
      </c>
      <c r="C81" s="9" t="s">
        <v>249</v>
      </c>
      <c r="D81" s="9" t="s">
        <v>108</v>
      </c>
      <c r="E81" s="10">
        <v>6528</v>
      </c>
      <c r="F81" s="10">
        <v>7181</v>
      </c>
      <c r="G81" s="10">
        <v>7833</v>
      </c>
      <c r="H81" s="10">
        <v>8738</v>
      </c>
      <c r="I81" s="10">
        <v>9643</v>
      </c>
      <c r="J81" s="10">
        <v>24724</v>
      </c>
      <c r="K81" s="9">
        <v>0</v>
      </c>
    </row>
    <row r="82" spans="1:11" ht="15.6" x14ac:dyDescent="0.3">
      <c r="A82" s="8" t="s">
        <v>250</v>
      </c>
      <c r="B82" s="9" t="s">
        <v>43</v>
      </c>
      <c r="C82" s="9" t="s">
        <v>251</v>
      </c>
      <c r="D82" s="9" t="s">
        <v>48</v>
      </c>
      <c r="E82" s="10">
        <v>7557</v>
      </c>
      <c r="F82" s="10">
        <v>8313</v>
      </c>
      <c r="G82" s="10">
        <v>9068</v>
      </c>
      <c r="H82" s="10">
        <v>10116</v>
      </c>
      <c r="I82" s="10">
        <v>11163</v>
      </c>
      <c r="J82" s="10">
        <v>24724</v>
      </c>
      <c r="K82" s="9">
        <v>0</v>
      </c>
    </row>
    <row r="83" spans="1:11" ht="15.6" x14ac:dyDescent="0.3">
      <c r="A83" s="8" t="s">
        <v>252</v>
      </c>
      <c r="B83" s="9" t="s">
        <v>158</v>
      </c>
      <c r="C83" s="9" t="s">
        <v>253</v>
      </c>
      <c r="D83" s="9" t="s">
        <v>164</v>
      </c>
      <c r="E83" s="10">
        <v>3579</v>
      </c>
      <c r="F83" s="10">
        <v>3938</v>
      </c>
      <c r="G83" s="10">
        <v>4296</v>
      </c>
      <c r="H83" s="10">
        <v>4654</v>
      </c>
      <c r="I83" s="10">
        <v>5012</v>
      </c>
      <c r="J83" s="10">
        <v>24724</v>
      </c>
      <c r="K83" s="9">
        <v>3</v>
      </c>
    </row>
    <row r="84" spans="1:11" ht="15.6" x14ac:dyDescent="0.3">
      <c r="A84" s="8" t="s">
        <v>254</v>
      </c>
      <c r="B84" s="9" t="s">
        <v>158</v>
      </c>
      <c r="C84" s="9" t="s">
        <v>255</v>
      </c>
      <c r="D84" s="9" t="s">
        <v>256</v>
      </c>
      <c r="E84" s="10">
        <v>3758</v>
      </c>
      <c r="F84" s="10">
        <v>4134</v>
      </c>
      <c r="G84" s="10">
        <v>4510</v>
      </c>
      <c r="H84" s="10">
        <v>4886</v>
      </c>
      <c r="I84" s="10">
        <v>5262</v>
      </c>
      <c r="J84" s="10">
        <v>24724</v>
      </c>
      <c r="K84" s="9">
        <v>3</v>
      </c>
    </row>
    <row r="85" spans="1:11" ht="15.6" x14ac:dyDescent="0.3">
      <c r="A85" s="8" t="s">
        <v>257</v>
      </c>
      <c r="B85" s="9" t="s">
        <v>158</v>
      </c>
      <c r="C85" s="9" t="s">
        <v>258</v>
      </c>
      <c r="D85" s="9" t="s">
        <v>259</v>
      </c>
      <c r="E85" s="10">
        <v>5288</v>
      </c>
      <c r="F85" s="10">
        <v>5818</v>
      </c>
      <c r="G85" s="10">
        <v>6347</v>
      </c>
      <c r="H85" s="10">
        <v>6876</v>
      </c>
      <c r="I85" s="10">
        <v>7405</v>
      </c>
      <c r="J85" s="10">
        <v>24724</v>
      </c>
      <c r="K85" s="9">
        <v>0</v>
      </c>
    </row>
    <row r="86" spans="1:11" ht="15.6" x14ac:dyDescent="0.3">
      <c r="A86" s="8" t="s">
        <v>260</v>
      </c>
      <c r="B86" s="9" t="s">
        <v>158</v>
      </c>
      <c r="C86" s="9" t="s">
        <v>261</v>
      </c>
      <c r="D86" s="9" t="s">
        <v>262</v>
      </c>
      <c r="E86" s="10">
        <v>5553</v>
      </c>
      <c r="F86" s="10">
        <v>6109</v>
      </c>
      <c r="G86" s="10">
        <v>6664</v>
      </c>
      <c r="H86" s="10">
        <v>7219</v>
      </c>
      <c r="I86" s="10">
        <v>7774</v>
      </c>
      <c r="J86" s="10">
        <v>24724</v>
      </c>
      <c r="K86" s="9">
        <v>0</v>
      </c>
    </row>
    <row r="87" spans="1:11" ht="15.6" x14ac:dyDescent="0.3">
      <c r="A87" s="8" t="s">
        <v>263</v>
      </c>
      <c r="B87" s="9" t="s">
        <v>158</v>
      </c>
      <c r="C87" s="9" t="s">
        <v>264</v>
      </c>
      <c r="D87" s="9" t="s">
        <v>265</v>
      </c>
      <c r="E87" s="10">
        <v>8615</v>
      </c>
      <c r="F87" s="10">
        <v>9477</v>
      </c>
      <c r="G87" s="10">
        <v>10338</v>
      </c>
      <c r="H87" s="10">
        <v>11199</v>
      </c>
      <c r="I87" s="10">
        <v>12060</v>
      </c>
      <c r="J87" s="10">
        <v>24724</v>
      </c>
      <c r="K87" s="9">
        <v>0</v>
      </c>
    </row>
    <row r="88" spans="1:11" ht="15.6" x14ac:dyDescent="0.3">
      <c r="A88" s="8" t="s">
        <v>266</v>
      </c>
      <c r="B88" s="9" t="s">
        <v>158</v>
      </c>
      <c r="C88" s="9" t="s">
        <v>267</v>
      </c>
      <c r="D88" s="9" t="s">
        <v>164</v>
      </c>
      <c r="E88" s="10">
        <v>3579</v>
      </c>
      <c r="F88" s="10">
        <v>3938</v>
      </c>
      <c r="G88" s="10">
        <v>4296</v>
      </c>
      <c r="H88" s="10">
        <v>4654</v>
      </c>
      <c r="I88" s="10">
        <v>5012</v>
      </c>
      <c r="J88" s="10">
        <v>24724</v>
      </c>
      <c r="K88" s="9">
        <v>1</v>
      </c>
    </row>
    <row r="89" spans="1:11" ht="15.6" x14ac:dyDescent="0.3">
      <c r="A89" s="8" t="s">
        <v>268</v>
      </c>
      <c r="B89" s="9" t="s">
        <v>158</v>
      </c>
      <c r="C89" s="9" t="s">
        <v>269</v>
      </c>
      <c r="D89" s="9" t="s">
        <v>168</v>
      </c>
      <c r="E89" s="10">
        <v>4144</v>
      </c>
      <c r="F89" s="10">
        <v>4559</v>
      </c>
      <c r="G89" s="10">
        <v>4973</v>
      </c>
      <c r="H89" s="10">
        <v>5387</v>
      </c>
      <c r="I89" s="10">
        <v>5801</v>
      </c>
      <c r="J89" s="10">
        <v>24724</v>
      </c>
      <c r="K89" s="9">
        <v>1</v>
      </c>
    </row>
    <row r="90" spans="1:11" ht="15.6" x14ac:dyDescent="0.3">
      <c r="A90" s="8" t="s">
        <v>270</v>
      </c>
      <c r="B90" s="9" t="s">
        <v>158</v>
      </c>
      <c r="C90" s="9" t="s">
        <v>271</v>
      </c>
      <c r="D90" s="9" t="s">
        <v>272</v>
      </c>
      <c r="E90" s="10">
        <v>4568</v>
      </c>
      <c r="F90" s="10">
        <v>5026</v>
      </c>
      <c r="G90" s="10">
        <v>5483</v>
      </c>
      <c r="H90" s="10">
        <v>5940</v>
      </c>
      <c r="I90" s="10">
        <v>6396</v>
      </c>
      <c r="J90" s="10">
        <v>24724</v>
      </c>
      <c r="K90" s="9">
        <v>0</v>
      </c>
    </row>
    <row r="91" spans="1:11" ht="15.6" x14ac:dyDescent="0.3">
      <c r="A91" s="8" t="s">
        <v>273</v>
      </c>
      <c r="B91" s="9" t="s">
        <v>158</v>
      </c>
      <c r="C91" s="9" t="s">
        <v>274</v>
      </c>
      <c r="D91" s="9" t="s">
        <v>262</v>
      </c>
      <c r="E91" s="10">
        <v>5553</v>
      </c>
      <c r="F91" s="10">
        <v>6109</v>
      </c>
      <c r="G91" s="10">
        <v>6664</v>
      </c>
      <c r="H91" s="10">
        <v>7219</v>
      </c>
      <c r="I91" s="10">
        <v>7774</v>
      </c>
      <c r="J91" s="10">
        <v>24724</v>
      </c>
      <c r="K91" s="9">
        <v>0</v>
      </c>
    </row>
    <row r="92" spans="1:11" ht="15.6" x14ac:dyDescent="0.3">
      <c r="A92" s="8" t="s">
        <v>275</v>
      </c>
      <c r="B92" s="9" t="s">
        <v>158</v>
      </c>
      <c r="C92" s="9" t="s">
        <v>276</v>
      </c>
      <c r="D92" s="9" t="s">
        <v>277</v>
      </c>
      <c r="E92" s="10">
        <v>6122</v>
      </c>
      <c r="F92" s="10">
        <v>6735</v>
      </c>
      <c r="G92" s="10">
        <v>7347</v>
      </c>
      <c r="H92" s="10">
        <v>7960</v>
      </c>
      <c r="I92" s="10">
        <v>8572</v>
      </c>
      <c r="J92" s="10">
        <v>24724</v>
      </c>
      <c r="K92" s="9">
        <v>0</v>
      </c>
    </row>
    <row r="93" spans="1:11" ht="15.6" x14ac:dyDescent="0.3">
      <c r="A93" s="8" t="s">
        <v>278</v>
      </c>
      <c r="B93" s="9" t="s">
        <v>59</v>
      </c>
      <c r="C93" s="9" t="s">
        <v>279</v>
      </c>
      <c r="D93" s="9" t="s">
        <v>61</v>
      </c>
      <c r="E93" s="10">
        <v>3100</v>
      </c>
      <c r="F93" s="10">
        <v>3410</v>
      </c>
      <c r="G93" s="10">
        <v>3720</v>
      </c>
      <c r="H93" s="10">
        <v>4030</v>
      </c>
      <c r="I93" s="10">
        <v>4340</v>
      </c>
      <c r="J93" s="10">
        <v>24724</v>
      </c>
      <c r="K93" s="9">
        <v>1</v>
      </c>
    </row>
    <row r="94" spans="1:11" ht="15.6" x14ac:dyDescent="0.3">
      <c r="A94" s="8" t="s">
        <v>280</v>
      </c>
      <c r="B94" s="9" t="s">
        <v>59</v>
      </c>
      <c r="C94" s="9" t="s">
        <v>281</v>
      </c>
      <c r="D94" s="9" t="s">
        <v>282</v>
      </c>
      <c r="E94" s="10">
        <v>3589</v>
      </c>
      <c r="F94" s="10">
        <v>3948</v>
      </c>
      <c r="G94" s="10">
        <v>4306</v>
      </c>
      <c r="H94" s="10">
        <v>4665</v>
      </c>
      <c r="I94" s="10">
        <v>5024</v>
      </c>
      <c r="J94" s="10">
        <v>24724</v>
      </c>
      <c r="K94" s="9">
        <v>1</v>
      </c>
    </row>
    <row r="95" spans="1:11" ht="15.6" x14ac:dyDescent="0.3">
      <c r="A95" s="8" t="s">
        <v>283</v>
      </c>
      <c r="B95" s="9" t="s">
        <v>59</v>
      </c>
      <c r="C95" s="9" t="s">
        <v>284</v>
      </c>
      <c r="D95" s="9" t="s">
        <v>285</v>
      </c>
      <c r="E95" s="10">
        <v>5050</v>
      </c>
      <c r="F95" s="10">
        <v>5555</v>
      </c>
      <c r="G95" s="10">
        <v>6059</v>
      </c>
      <c r="H95" s="10">
        <v>6565</v>
      </c>
      <c r="I95" s="10">
        <v>7070</v>
      </c>
      <c r="J95" s="10">
        <v>24724</v>
      </c>
      <c r="K95" s="9">
        <v>0</v>
      </c>
    </row>
    <row r="96" spans="1:11" ht="15.6" x14ac:dyDescent="0.3">
      <c r="A96" s="8" t="s">
        <v>286</v>
      </c>
      <c r="B96" s="9" t="s">
        <v>11</v>
      </c>
      <c r="C96" s="9" t="s">
        <v>287</v>
      </c>
      <c r="D96" s="9" t="s">
        <v>87</v>
      </c>
      <c r="E96" s="10">
        <v>3956</v>
      </c>
      <c r="F96" s="10">
        <v>4550</v>
      </c>
      <c r="G96" s="10">
        <v>5144</v>
      </c>
      <c r="H96" s="10">
        <v>5737</v>
      </c>
      <c r="I96" s="10">
        <v>6330</v>
      </c>
      <c r="J96" s="10">
        <v>24724</v>
      </c>
      <c r="K96" s="9">
        <v>0</v>
      </c>
    </row>
    <row r="97" spans="1:11" ht="15.6" x14ac:dyDescent="0.3">
      <c r="A97" s="8" t="s">
        <v>288</v>
      </c>
      <c r="B97" s="9" t="s">
        <v>11</v>
      </c>
      <c r="C97" s="9" t="s">
        <v>289</v>
      </c>
      <c r="D97" s="9" t="s">
        <v>39</v>
      </c>
      <c r="E97" s="10">
        <v>4154</v>
      </c>
      <c r="F97" s="10">
        <v>4778</v>
      </c>
      <c r="G97" s="10">
        <v>5401</v>
      </c>
      <c r="H97" s="10">
        <v>6025</v>
      </c>
      <c r="I97" s="10">
        <v>6648</v>
      </c>
      <c r="J97" s="10">
        <v>24724</v>
      </c>
      <c r="K97" s="9">
        <v>0</v>
      </c>
    </row>
    <row r="98" spans="1:11" ht="15.6" x14ac:dyDescent="0.3">
      <c r="A98" s="8" t="s">
        <v>290</v>
      </c>
      <c r="B98" s="9" t="s">
        <v>11</v>
      </c>
      <c r="C98" s="9" t="s">
        <v>291</v>
      </c>
      <c r="D98" s="9" t="s">
        <v>13</v>
      </c>
      <c r="E98" s="10">
        <v>4809</v>
      </c>
      <c r="F98" s="10">
        <v>5531</v>
      </c>
      <c r="G98" s="10">
        <v>6252</v>
      </c>
      <c r="H98" s="10">
        <v>6974</v>
      </c>
      <c r="I98" s="10">
        <v>7695</v>
      </c>
      <c r="J98" s="10">
        <v>24724</v>
      </c>
      <c r="K98" s="9">
        <v>0</v>
      </c>
    </row>
    <row r="99" spans="1:11" ht="15.6" x14ac:dyDescent="0.3">
      <c r="A99" s="8" t="s">
        <v>292</v>
      </c>
      <c r="B99" s="9" t="s">
        <v>11</v>
      </c>
      <c r="C99" s="9" t="s">
        <v>293</v>
      </c>
      <c r="D99" s="9" t="s">
        <v>97</v>
      </c>
      <c r="E99" s="10">
        <v>5845</v>
      </c>
      <c r="F99" s="10">
        <v>6722</v>
      </c>
      <c r="G99" s="10">
        <v>7599</v>
      </c>
      <c r="H99" s="10">
        <v>8476</v>
      </c>
      <c r="I99" s="10">
        <v>9353</v>
      </c>
      <c r="J99" s="10">
        <v>24724</v>
      </c>
      <c r="K99" s="9">
        <v>0</v>
      </c>
    </row>
    <row r="100" spans="1:11" ht="15.6" x14ac:dyDescent="0.3">
      <c r="A100" s="8" t="s">
        <v>294</v>
      </c>
      <c r="B100" s="9" t="s">
        <v>11</v>
      </c>
      <c r="C100" s="9" t="s">
        <v>295</v>
      </c>
      <c r="D100" s="9" t="s">
        <v>27</v>
      </c>
      <c r="E100" s="10">
        <v>7460</v>
      </c>
      <c r="F100" s="10">
        <v>8580</v>
      </c>
      <c r="G100" s="10">
        <v>9700</v>
      </c>
      <c r="H100" s="10">
        <v>10819</v>
      </c>
      <c r="I100" s="10">
        <v>11938</v>
      </c>
      <c r="J100" s="10">
        <v>24724</v>
      </c>
      <c r="K100" s="9">
        <v>0</v>
      </c>
    </row>
    <row r="101" spans="1:11" ht="15.6" x14ac:dyDescent="0.3">
      <c r="A101" s="8" t="s">
        <v>296</v>
      </c>
      <c r="B101" s="9" t="s">
        <v>11</v>
      </c>
      <c r="C101" s="9" t="s">
        <v>297</v>
      </c>
      <c r="D101" s="9" t="s">
        <v>81</v>
      </c>
      <c r="E101" s="10">
        <v>7834</v>
      </c>
      <c r="F101" s="10">
        <v>9009</v>
      </c>
      <c r="G101" s="10">
        <v>10184</v>
      </c>
      <c r="H101" s="10">
        <v>11360</v>
      </c>
      <c r="I101" s="10">
        <v>12535</v>
      </c>
      <c r="J101" s="10">
        <v>24724</v>
      </c>
      <c r="K101" s="9">
        <v>0</v>
      </c>
    </row>
    <row r="102" spans="1:11" ht="15.6" x14ac:dyDescent="0.3">
      <c r="A102" s="8" t="s">
        <v>298</v>
      </c>
      <c r="B102" s="9" t="s">
        <v>145</v>
      </c>
      <c r="C102" s="9" t="s">
        <v>299</v>
      </c>
      <c r="D102" s="9" t="s">
        <v>300</v>
      </c>
      <c r="E102" s="10">
        <v>7286</v>
      </c>
      <c r="F102" s="10">
        <v>8015</v>
      </c>
      <c r="G102" s="10">
        <v>8744</v>
      </c>
      <c r="H102" s="10">
        <v>9473</v>
      </c>
      <c r="I102" s="10">
        <v>10201</v>
      </c>
      <c r="J102" s="10">
        <v>24724</v>
      </c>
      <c r="K102" s="9">
        <v>0</v>
      </c>
    </row>
    <row r="103" spans="1:11" ht="15.6" x14ac:dyDescent="0.3">
      <c r="A103" s="8" t="s">
        <v>301</v>
      </c>
      <c r="B103" s="9" t="s">
        <v>145</v>
      </c>
      <c r="C103" s="9" t="s">
        <v>302</v>
      </c>
      <c r="D103" s="9" t="s">
        <v>303</v>
      </c>
      <c r="E103" s="10">
        <v>5437</v>
      </c>
      <c r="F103" s="10">
        <v>5981</v>
      </c>
      <c r="G103" s="10">
        <v>6525</v>
      </c>
      <c r="H103" s="10">
        <v>7069</v>
      </c>
      <c r="I103" s="10">
        <v>7613</v>
      </c>
      <c r="J103" s="10">
        <v>24724</v>
      </c>
      <c r="K103" s="9">
        <v>0</v>
      </c>
    </row>
    <row r="104" spans="1:11" ht="15.6" x14ac:dyDescent="0.3">
      <c r="A104" s="8" t="s">
        <v>304</v>
      </c>
      <c r="B104" s="9" t="s">
        <v>145</v>
      </c>
      <c r="C104" s="9" t="s">
        <v>305</v>
      </c>
      <c r="D104" s="9" t="s">
        <v>306</v>
      </c>
      <c r="E104" s="10">
        <v>6294</v>
      </c>
      <c r="F104" s="10">
        <v>6924</v>
      </c>
      <c r="G104" s="10">
        <v>7553</v>
      </c>
      <c r="H104" s="10">
        <v>8183</v>
      </c>
      <c r="I104" s="10">
        <v>8813</v>
      </c>
      <c r="J104" s="10">
        <v>24724</v>
      </c>
      <c r="K104" s="9">
        <v>0</v>
      </c>
    </row>
    <row r="105" spans="1:11" ht="15.6" x14ac:dyDescent="0.3">
      <c r="A105" s="8" t="s">
        <v>307</v>
      </c>
      <c r="B105" s="9" t="s">
        <v>145</v>
      </c>
      <c r="C105" s="9" t="s">
        <v>308</v>
      </c>
      <c r="D105" s="9" t="s">
        <v>309</v>
      </c>
      <c r="E105" s="10">
        <v>5709</v>
      </c>
      <c r="F105" s="10">
        <v>6281</v>
      </c>
      <c r="G105" s="10">
        <v>6852</v>
      </c>
      <c r="H105" s="10">
        <v>7423</v>
      </c>
      <c r="I105" s="10">
        <v>7993</v>
      </c>
      <c r="J105" s="10">
        <v>24724</v>
      </c>
      <c r="K105" s="9">
        <v>0</v>
      </c>
    </row>
    <row r="106" spans="1:11" ht="15.6" x14ac:dyDescent="0.3">
      <c r="A106" s="8" t="s">
        <v>310</v>
      </c>
      <c r="B106" s="9" t="s">
        <v>11</v>
      </c>
      <c r="C106" s="9" t="s">
        <v>311</v>
      </c>
      <c r="D106" s="9" t="s">
        <v>87</v>
      </c>
      <c r="E106" s="10">
        <v>3956</v>
      </c>
      <c r="F106" s="10">
        <v>4550</v>
      </c>
      <c r="G106" s="10">
        <v>5144</v>
      </c>
      <c r="H106" s="10">
        <v>5737</v>
      </c>
      <c r="I106" s="10">
        <v>6330</v>
      </c>
      <c r="J106" s="10">
        <v>24724</v>
      </c>
      <c r="K106" s="9">
        <v>0</v>
      </c>
    </row>
    <row r="107" spans="1:11" ht="15.6" x14ac:dyDescent="0.3">
      <c r="A107" s="8" t="s">
        <v>312</v>
      </c>
      <c r="B107" s="9" t="s">
        <v>11</v>
      </c>
      <c r="C107" s="9" t="s">
        <v>313</v>
      </c>
      <c r="D107" s="9" t="s">
        <v>39</v>
      </c>
      <c r="E107" s="10">
        <v>4154</v>
      </c>
      <c r="F107" s="10">
        <v>4778</v>
      </c>
      <c r="G107" s="10">
        <v>5401</v>
      </c>
      <c r="H107" s="10">
        <v>6025</v>
      </c>
      <c r="I107" s="10">
        <v>6648</v>
      </c>
      <c r="J107" s="10">
        <v>24724</v>
      </c>
      <c r="K107" s="9">
        <v>0</v>
      </c>
    </row>
    <row r="108" spans="1:11" ht="15.6" x14ac:dyDescent="0.3">
      <c r="A108" s="8" t="s">
        <v>314</v>
      </c>
      <c r="B108" s="9" t="s">
        <v>11</v>
      </c>
      <c r="C108" s="9" t="s">
        <v>315</v>
      </c>
      <c r="D108" s="9" t="s">
        <v>13</v>
      </c>
      <c r="E108" s="10">
        <v>4809</v>
      </c>
      <c r="F108" s="10">
        <v>5531</v>
      </c>
      <c r="G108" s="10">
        <v>6252</v>
      </c>
      <c r="H108" s="10">
        <v>6974</v>
      </c>
      <c r="I108" s="10">
        <v>7695</v>
      </c>
      <c r="J108" s="10">
        <v>24724</v>
      </c>
      <c r="K108" s="9">
        <v>0</v>
      </c>
    </row>
    <row r="109" spans="1:11" ht="15.6" x14ac:dyDescent="0.3">
      <c r="A109" s="8" t="s">
        <v>316</v>
      </c>
      <c r="B109" s="9" t="s">
        <v>11</v>
      </c>
      <c r="C109" s="9" t="s">
        <v>317</v>
      </c>
      <c r="D109" s="9" t="s">
        <v>97</v>
      </c>
      <c r="E109" s="10">
        <v>5845</v>
      </c>
      <c r="F109" s="10">
        <v>6722</v>
      </c>
      <c r="G109" s="10">
        <v>7599</v>
      </c>
      <c r="H109" s="10">
        <v>8476</v>
      </c>
      <c r="I109" s="10">
        <v>9353</v>
      </c>
      <c r="J109" s="10">
        <v>24724</v>
      </c>
      <c r="K109" s="9">
        <v>0</v>
      </c>
    </row>
    <row r="110" spans="1:11" ht="15.6" x14ac:dyDescent="0.3">
      <c r="A110" s="8" t="s">
        <v>318</v>
      </c>
      <c r="B110" s="9" t="s">
        <v>11</v>
      </c>
      <c r="C110" s="9" t="s">
        <v>319</v>
      </c>
      <c r="D110" s="9" t="s">
        <v>27</v>
      </c>
      <c r="E110" s="10">
        <v>7460</v>
      </c>
      <c r="F110" s="10">
        <v>8580</v>
      </c>
      <c r="G110" s="10">
        <v>9700</v>
      </c>
      <c r="H110" s="10">
        <v>10819</v>
      </c>
      <c r="I110" s="10">
        <v>11938</v>
      </c>
      <c r="J110" s="10">
        <v>24724</v>
      </c>
      <c r="K110" s="9">
        <v>0</v>
      </c>
    </row>
    <row r="111" spans="1:11" ht="15.6" x14ac:dyDescent="0.3">
      <c r="A111" s="8" t="s">
        <v>320</v>
      </c>
      <c r="B111" s="9" t="s">
        <v>11</v>
      </c>
      <c r="C111" s="9" t="s">
        <v>321</v>
      </c>
      <c r="D111" s="9" t="s">
        <v>81</v>
      </c>
      <c r="E111" s="10">
        <v>7834</v>
      </c>
      <c r="F111" s="10">
        <v>9009</v>
      </c>
      <c r="G111" s="10">
        <v>10184</v>
      </c>
      <c r="H111" s="10">
        <v>11360</v>
      </c>
      <c r="I111" s="10">
        <v>12535</v>
      </c>
      <c r="J111" s="10">
        <v>24724</v>
      </c>
      <c r="K111" s="9">
        <v>0</v>
      </c>
    </row>
    <row r="112" spans="1:11" ht="15.6" x14ac:dyDescent="0.3">
      <c r="A112" s="8" t="s">
        <v>322</v>
      </c>
      <c r="B112" s="9" t="s">
        <v>158</v>
      </c>
      <c r="C112" s="9" t="s">
        <v>323</v>
      </c>
      <c r="D112" s="9" t="s">
        <v>160</v>
      </c>
      <c r="E112" s="10">
        <v>2945</v>
      </c>
      <c r="F112" s="10">
        <v>3240</v>
      </c>
      <c r="G112" s="10">
        <v>3534</v>
      </c>
      <c r="H112" s="10">
        <v>3829</v>
      </c>
      <c r="I112" s="10">
        <v>4123</v>
      </c>
      <c r="J112" s="10">
        <v>24724</v>
      </c>
      <c r="K112" s="9">
        <v>1</v>
      </c>
    </row>
    <row r="113" spans="1:11" ht="15.6" x14ac:dyDescent="0.3">
      <c r="A113" s="8" t="s">
        <v>324</v>
      </c>
      <c r="B113" s="9" t="s">
        <v>158</v>
      </c>
      <c r="C113" s="9" t="s">
        <v>325</v>
      </c>
      <c r="D113" s="9" t="s">
        <v>326</v>
      </c>
      <c r="E113" s="10">
        <v>3092</v>
      </c>
      <c r="F113" s="10">
        <v>3402</v>
      </c>
      <c r="G113" s="10">
        <v>3711</v>
      </c>
      <c r="H113" s="10">
        <v>4020</v>
      </c>
      <c r="I113" s="10">
        <v>4329</v>
      </c>
      <c r="J113" s="10">
        <v>24724</v>
      </c>
      <c r="K113" s="9">
        <v>1</v>
      </c>
    </row>
    <row r="114" spans="1:11" ht="15.6" x14ac:dyDescent="0.3">
      <c r="A114" s="8" t="s">
        <v>327</v>
      </c>
      <c r="B114" s="9" t="s">
        <v>11</v>
      </c>
      <c r="C114" s="9" t="s">
        <v>328</v>
      </c>
      <c r="D114" s="9" t="s">
        <v>186</v>
      </c>
      <c r="E114" s="10">
        <v>3768</v>
      </c>
      <c r="F114" s="10">
        <v>4334</v>
      </c>
      <c r="G114" s="10">
        <v>4899</v>
      </c>
      <c r="H114" s="10">
        <v>5465</v>
      </c>
      <c r="I114" s="10">
        <v>6030</v>
      </c>
      <c r="J114" s="10">
        <v>24724</v>
      </c>
      <c r="K114" s="9">
        <v>0</v>
      </c>
    </row>
    <row r="115" spans="1:11" ht="15.6" x14ac:dyDescent="0.3">
      <c r="A115" s="8" t="s">
        <v>329</v>
      </c>
      <c r="B115" s="9" t="s">
        <v>11</v>
      </c>
      <c r="C115" s="9" t="s">
        <v>330</v>
      </c>
      <c r="D115" s="9" t="s">
        <v>39</v>
      </c>
      <c r="E115" s="10">
        <v>4154</v>
      </c>
      <c r="F115" s="10">
        <v>4778</v>
      </c>
      <c r="G115" s="10">
        <v>5401</v>
      </c>
      <c r="H115" s="10">
        <v>6025</v>
      </c>
      <c r="I115" s="10">
        <v>6648</v>
      </c>
      <c r="J115" s="10">
        <v>24724</v>
      </c>
      <c r="K115" s="9">
        <v>0</v>
      </c>
    </row>
    <row r="116" spans="1:11" ht="15.6" x14ac:dyDescent="0.3">
      <c r="A116" s="8" t="s">
        <v>331</v>
      </c>
      <c r="B116" s="9" t="s">
        <v>11</v>
      </c>
      <c r="C116" s="9" t="s">
        <v>332</v>
      </c>
      <c r="D116" s="9" t="s">
        <v>13</v>
      </c>
      <c r="E116" s="10">
        <v>4809</v>
      </c>
      <c r="F116" s="10">
        <v>5531</v>
      </c>
      <c r="G116" s="10">
        <v>6252</v>
      </c>
      <c r="H116" s="10">
        <v>6974</v>
      </c>
      <c r="I116" s="10">
        <v>7695</v>
      </c>
      <c r="J116" s="10">
        <v>24724</v>
      </c>
      <c r="K116" s="9">
        <v>0</v>
      </c>
    </row>
    <row r="117" spans="1:11" ht="15.6" x14ac:dyDescent="0.3">
      <c r="A117" s="8" t="s">
        <v>333</v>
      </c>
      <c r="B117" s="9" t="s">
        <v>11</v>
      </c>
      <c r="C117" s="9" t="s">
        <v>334</v>
      </c>
      <c r="D117" s="9" t="s">
        <v>97</v>
      </c>
      <c r="E117" s="10">
        <v>5845</v>
      </c>
      <c r="F117" s="10">
        <v>6722</v>
      </c>
      <c r="G117" s="10">
        <v>7599</v>
      </c>
      <c r="H117" s="10">
        <v>8476</v>
      </c>
      <c r="I117" s="10">
        <v>9353</v>
      </c>
      <c r="J117" s="10">
        <v>24724</v>
      </c>
      <c r="K117" s="9">
        <v>0</v>
      </c>
    </row>
    <row r="118" spans="1:11" ht="15.6" x14ac:dyDescent="0.3">
      <c r="A118" s="8" t="s">
        <v>335</v>
      </c>
      <c r="B118" s="9" t="s">
        <v>11</v>
      </c>
      <c r="C118" s="9" t="s">
        <v>336</v>
      </c>
      <c r="D118" s="9" t="s">
        <v>19</v>
      </c>
      <c r="E118" s="10">
        <v>6767</v>
      </c>
      <c r="F118" s="10">
        <v>7782</v>
      </c>
      <c r="G118" s="10">
        <v>8797</v>
      </c>
      <c r="H118" s="10">
        <v>9812</v>
      </c>
      <c r="I118" s="10">
        <v>10827</v>
      </c>
      <c r="J118" s="10">
        <v>24724</v>
      </c>
      <c r="K118" s="9">
        <v>0</v>
      </c>
    </row>
    <row r="119" spans="1:11" ht="15.6" x14ac:dyDescent="0.3">
      <c r="A119" s="8" t="s">
        <v>337</v>
      </c>
      <c r="B119" s="9" t="s">
        <v>11</v>
      </c>
      <c r="C119" s="9" t="s">
        <v>338</v>
      </c>
      <c r="D119" s="9" t="s">
        <v>27</v>
      </c>
      <c r="E119" s="10">
        <v>7460</v>
      </c>
      <c r="F119" s="10">
        <v>8580</v>
      </c>
      <c r="G119" s="10">
        <v>9700</v>
      </c>
      <c r="H119" s="10">
        <v>10819</v>
      </c>
      <c r="I119" s="10">
        <v>11938</v>
      </c>
      <c r="J119" s="10">
        <v>24724</v>
      </c>
      <c r="K119" s="9">
        <v>0</v>
      </c>
    </row>
    <row r="120" spans="1:11" ht="15.6" x14ac:dyDescent="0.3">
      <c r="A120" s="8" t="s">
        <v>339</v>
      </c>
      <c r="B120" s="9" t="s">
        <v>11</v>
      </c>
      <c r="C120" s="9" t="s">
        <v>340</v>
      </c>
      <c r="D120" s="9" t="s">
        <v>81</v>
      </c>
      <c r="E120" s="10">
        <v>7834</v>
      </c>
      <c r="F120" s="10">
        <v>9009</v>
      </c>
      <c r="G120" s="10">
        <v>10184</v>
      </c>
      <c r="H120" s="10">
        <v>11360</v>
      </c>
      <c r="I120" s="10">
        <v>12535</v>
      </c>
      <c r="J120" s="10">
        <v>24724</v>
      </c>
      <c r="K120" s="9">
        <v>0</v>
      </c>
    </row>
    <row r="121" spans="1:11" ht="15.6" x14ac:dyDescent="0.3">
      <c r="A121" s="8" t="s">
        <v>341</v>
      </c>
      <c r="B121" s="9" t="s">
        <v>11</v>
      </c>
      <c r="C121" s="9" t="s">
        <v>342</v>
      </c>
      <c r="D121" s="9" t="s">
        <v>13</v>
      </c>
      <c r="E121" s="10">
        <v>4809</v>
      </c>
      <c r="F121" s="10">
        <v>5531</v>
      </c>
      <c r="G121" s="10">
        <v>6252</v>
      </c>
      <c r="H121" s="10">
        <v>6974</v>
      </c>
      <c r="I121" s="10">
        <v>7695</v>
      </c>
      <c r="J121" s="10">
        <v>24724</v>
      </c>
      <c r="K121" s="9">
        <v>0</v>
      </c>
    </row>
    <row r="122" spans="1:11" ht="15.6" x14ac:dyDescent="0.3">
      <c r="A122" s="8" t="s">
        <v>343</v>
      </c>
      <c r="B122" s="9" t="s">
        <v>11</v>
      </c>
      <c r="C122" s="9" t="s">
        <v>344</v>
      </c>
      <c r="D122" s="9" t="s">
        <v>97</v>
      </c>
      <c r="E122" s="10">
        <v>5845</v>
      </c>
      <c r="F122" s="10">
        <v>6722</v>
      </c>
      <c r="G122" s="10">
        <v>7599</v>
      </c>
      <c r="H122" s="10">
        <v>8476</v>
      </c>
      <c r="I122" s="10">
        <v>9353</v>
      </c>
      <c r="J122" s="10">
        <v>24724</v>
      </c>
      <c r="K122" s="9">
        <v>0</v>
      </c>
    </row>
    <row r="123" spans="1:11" ht="15.6" x14ac:dyDescent="0.3">
      <c r="A123" s="8" t="s">
        <v>345</v>
      </c>
      <c r="B123" s="9" t="s">
        <v>11</v>
      </c>
      <c r="C123" s="9" t="s">
        <v>346</v>
      </c>
      <c r="D123" s="9" t="s">
        <v>19</v>
      </c>
      <c r="E123" s="10">
        <v>6767</v>
      </c>
      <c r="F123" s="10">
        <v>7782</v>
      </c>
      <c r="G123" s="10">
        <v>8797</v>
      </c>
      <c r="H123" s="10">
        <v>9812</v>
      </c>
      <c r="I123" s="10">
        <v>10827</v>
      </c>
      <c r="J123" s="10">
        <v>24724</v>
      </c>
      <c r="K123" s="9">
        <v>0</v>
      </c>
    </row>
    <row r="124" spans="1:11" ht="15.6" x14ac:dyDescent="0.3">
      <c r="A124" s="8" t="s">
        <v>347</v>
      </c>
      <c r="B124" s="9" t="s">
        <v>11</v>
      </c>
      <c r="C124" s="9" t="s">
        <v>348</v>
      </c>
      <c r="D124" s="9" t="s">
        <v>39</v>
      </c>
      <c r="E124" s="10">
        <v>4154</v>
      </c>
      <c r="F124" s="10">
        <v>4778</v>
      </c>
      <c r="G124" s="10">
        <v>5401</v>
      </c>
      <c r="H124" s="10">
        <v>6025</v>
      </c>
      <c r="I124" s="10">
        <v>6648</v>
      </c>
      <c r="J124" s="10">
        <v>24724</v>
      </c>
      <c r="K124" s="9">
        <v>0</v>
      </c>
    </row>
    <row r="125" spans="1:11" ht="15.6" x14ac:dyDescent="0.3">
      <c r="A125" s="8" t="s">
        <v>349</v>
      </c>
      <c r="B125" s="9" t="s">
        <v>11</v>
      </c>
      <c r="C125" s="9" t="s">
        <v>350</v>
      </c>
      <c r="D125" s="9" t="s">
        <v>87</v>
      </c>
      <c r="E125" s="10">
        <v>3956</v>
      </c>
      <c r="F125" s="10">
        <v>4550</v>
      </c>
      <c r="G125" s="10">
        <v>5144</v>
      </c>
      <c r="H125" s="10">
        <v>5737</v>
      </c>
      <c r="I125" s="10">
        <v>6330</v>
      </c>
      <c r="J125" s="10">
        <v>24724</v>
      </c>
      <c r="K125" s="9">
        <v>0</v>
      </c>
    </row>
    <row r="126" spans="1:11" ht="15.6" x14ac:dyDescent="0.3">
      <c r="A126" s="8" t="s">
        <v>351</v>
      </c>
      <c r="B126" s="9" t="s">
        <v>11</v>
      </c>
      <c r="C126" s="9" t="s">
        <v>352</v>
      </c>
      <c r="D126" s="9" t="s">
        <v>39</v>
      </c>
      <c r="E126" s="10">
        <v>4154</v>
      </c>
      <c r="F126" s="10">
        <v>4778</v>
      </c>
      <c r="G126" s="10">
        <v>5401</v>
      </c>
      <c r="H126" s="10">
        <v>6025</v>
      </c>
      <c r="I126" s="10">
        <v>6648</v>
      </c>
      <c r="J126" s="10">
        <v>24724</v>
      </c>
      <c r="K126" s="9">
        <v>0</v>
      </c>
    </row>
    <row r="127" spans="1:11" ht="15.6" x14ac:dyDescent="0.3">
      <c r="A127" s="8" t="s">
        <v>353</v>
      </c>
      <c r="B127" s="9" t="s">
        <v>11</v>
      </c>
      <c r="C127" s="9" t="s">
        <v>354</v>
      </c>
      <c r="D127" s="9" t="s">
        <v>13</v>
      </c>
      <c r="E127" s="10">
        <v>4809</v>
      </c>
      <c r="F127" s="10">
        <v>5531</v>
      </c>
      <c r="G127" s="10">
        <v>6252</v>
      </c>
      <c r="H127" s="10">
        <v>6974</v>
      </c>
      <c r="I127" s="10">
        <v>7695</v>
      </c>
      <c r="J127" s="10">
        <v>24724</v>
      </c>
      <c r="K127" s="9">
        <v>0</v>
      </c>
    </row>
    <row r="128" spans="1:11" ht="15.6" x14ac:dyDescent="0.3">
      <c r="A128" s="8" t="s">
        <v>355</v>
      </c>
      <c r="B128" s="9" t="s">
        <v>11</v>
      </c>
      <c r="C128" s="9" t="s">
        <v>356</v>
      </c>
      <c r="D128" s="9" t="s">
        <v>97</v>
      </c>
      <c r="E128" s="10">
        <v>5845</v>
      </c>
      <c r="F128" s="10">
        <v>6722</v>
      </c>
      <c r="G128" s="10">
        <v>7599</v>
      </c>
      <c r="H128" s="10">
        <v>8476</v>
      </c>
      <c r="I128" s="10">
        <v>9353</v>
      </c>
      <c r="J128" s="10">
        <v>24724</v>
      </c>
      <c r="K128" s="9">
        <v>0</v>
      </c>
    </row>
    <row r="129" spans="1:11" ht="15.6" x14ac:dyDescent="0.3">
      <c r="A129" s="8" t="s">
        <v>357</v>
      </c>
      <c r="B129" s="9" t="s">
        <v>11</v>
      </c>
      <c r="C129" s="9" t="s">
        <v>358</v>
      </c>
      <c r="D129" s="9" t="s">
        <v>27</v>
      </c>
      <c r="E129" s="10">
        <v>7460</v>
      </c>
      <c r="F129" s="10">
        <v>8580</v>
      </c>
      <c r="G129" s="10">
        <v>9700</v>
      </c>
      <c r="H129" s="10">
        <v>10819</v>
      </c>
      <c r="I129" s="10">
        <v>11938</v>
      </c>
      <c r="J129" s="10">
        <v>24724</v>
      </c>
      <c r="K129" s="9">
        <v>0</v>
      </c>
    </row>
    <row r="130" spans="1:11" ht="15.6" x14ac:dyDescent="0.3">
      <c r="A130" s="8" t="s">
        <v>359</v>
      </c>
      <c r="B130" s="9" t="s">
        <v>11</v>
      </c>
      <c r="C130" s="9" t="s">
        <v>360</v>
      </c>
      <c r="D130" s="9" t="s">
        <v>81</v>
      </c>
      <c r="E130" s="10">
        <v>7834</v>
      </c>
      <c r="F130" s="10">
        <v>9009</v>
      </c>
      <c r="G130" s="10">
        <v>10184</v>
      </c>
      <c r="H130" s="10">
        <v>11360</v>
      </c>
      <c r="I130" s="10">
        <v>12535</v>
      </c>
      <c r="J130" s="10">
        <v>24724</v>
      </c>
      <c r="K130" s="9">
        <v>0</v>
      </c>
    </row>
    <row r="131" spans="1:11" ht="15.6" x14ac:dyDescent="0.3">
      <c r="A131" s="8" t="s">
        <v>361</v>
      </c>
      <c r="B131" s="9" t="s">
        <v>59</v>
      </c>
      <c r="C131" s="9" t="s">
        <v>362</v>
      </c>
      <c r="D131" s="9" t="s">
        <v>285</v>
      </c>
      <c r="E131" s="10">
        <v>5050</v>
      </c>
      <c r="F131" s="10">
        <v>5555</v>
      </c>
      <c r="G131" s="10">
        <v>6059</v>
      </c>
      <c r="H131" s="10">
        <v>6565</v>
      </c>
      <c r="I131" s="10">
        <v>7070</v>
      </c>
      <c r="J131" s="10">
        <v>24724</v>
      </c>
      <c r="K131" s="9">
        <v>1</v>
      </c>
    </row>
    <row r="132" spans="1:11" ht="15.6" x14ac:dyDescent="0.3">
      <c r="A132" s="8" t="s">
        <v>363</v>
      </c>
      <c r="B132" s="9" t="s">
        <v>59</v>
      </c>
      <c r="C132" s="9" t="s">
        <v>364</v>
      </c>
      <c r="D132" s="9" t="s">
        <v>365</v>
      </c>
      <c r="E132" s="10">
        <v>6138</v>
      </c>
      <c r="F132" s="10">
        <v>6752</v>
      </c>
      <c r="G132" s="10">
        <v>7366</v>
      </c>
      <c r="H132" s="10">
        <v>7980</v>
      </c>
      <c r="I132" s="10">
        <v>8593</v>
      </c>
      <c r="J132" s="10">
        <v>24724</v>
      </c>
      <c r="K132" s="9">
        <v>0</v>
      </c>
    </row>
    <row r="133" spans="1:11" ht="15.6" x14ac:dyDescent="0.3">
      <c r="A133" s="8" t="s">
        <v>366</v>
      </c>
      <c r="B133" s="9" t="s">
        <v>11</v>
      </c>
      <c r="C133" s="9" t="s">
        <v>367</v>
      </c>
      <c r="D133" s="9" t="s">
        <v>27</v>
      </c>
      <c r="E133" s="10">
        <v>7460</v>
      </c>
      <c r="F133" s="10">
        <v>8580</v>
      </c>
      <c r="G133" s="10">
        <v>9700</v>
      </c>
      <c r="H133" s="10">
        <v>10819</v>
      </c>
      <c r="I133" s="10">
        <v>11938</v>
      </c>
      <c r="J133" s="10">
        <v>24724</v>
      </c>
      <c r="K133" s="9">
        <v>0</v>
      </c>
    </row>
    <row r="134" spans="1:11" ht="15.6" x14ac:dyDescent="0.3">
      <c r="A134" s="8" t="s">
        <v>368</v>
      </c>
      <c r="B134" s="9" t="s">
        <v>59</v>
      </c>
      <c r="C134" s="9" t="s">
        <v>369</v>
      </c>
      <c r="D134" s="9" t="s">
        <v>61</v>
      </c>
      <c r="E134" s="10">
        <v>3100</v>
      </c>
      <c r="F134" s="10">
        <v>3410</v>
      </c>
      <c r="G134" s="10">
        <v>3720</v>
      </c>
      <c r="H134" s="10">
        <v>4030</v>
      </c>
      <c r="I134" s="10">
        <v>4340</v>
      </c>
      <c r="J134" s="10">
        <v>24724</v>
      </c>
      <c r="K134" s="9">
        <v>1</v>
      </c>
    </row>
    <row r="135" spans="1:11" ht="15.6" x14ac:dyDescent="0.3">
      <c r="A135" s="8" t="s">
        <v>370</v>
      </c>
      <c r="B135" s="9" t="s">
        <v>59</v>
      </c>
      <c r="C135" s="9" t="s">
        <v>371</v>
      </c>
      <c r="D135" s="9" t="s">
        <v>372</v>
      </c>
      <c r="E135" s="10">
        <v>3768</v>
      </c>
      <c r="F135" s="10">
        <v>4145</v>
      </c>
      <c r="G135" s="10">
        <v>4522</v>
      </c>
      <c r="H135" s="10">
        <v>4899</v>
      </c>
      <c r="I135" s="10">
        <v>5276</v>
      </c>
      <c r="J135" s="10">
        <v>24724</v>
      </c>
      <c r="K135" s="9">
        <v>1</v>
      </c>
    </row>
    <row r="136" spans="1:11" ht="15.6" x14ac:dyDescent="0.3">
      <c r="A136" s="8" t="s">
        <v>373</v>
      </c>
      <c r="B136" s="9" t="s">
        <v>59</v>
      </c>
      <c r="C136" s="9" t="s">
        <v>374</v>
      </c>
      <c r="D136" s="9" t="s">
        <v>375</v>
      </c>
      <c r="E136" s="10">
        <v>2953</v>
      </c>
      <c r="F136" s="10">
        <v>3248</v>
      </c>
      <c r="G136" s="10">
        <v>3543</v>
      </c>
      <c r="H136" s="10">
        <v>3838</v>
      </c>
      <c r="I136" s="10">
        <v>4133</v>
      </c>
      <c r="J136" s="10">
        <v>24724</v>
      </c>
      <c r="K136" s="9">
        <v>1</v>
      </c>
    </row>
    <row r="137" spans="1:11" ht="15.6" x14ac:dyDescent="0.3">
      <c r="A137" s="8" t="s">
        <v>376</v>
      </c>
      <c r="B137" s="9" t="s">
        <v>59</v>
      </c>
      <c r="C137" s="9" t="s">
        <v>377</v>
      </c>
      <c r="D137" s="9" t="s">
        <v>61</v>
      </c>
      <c r="E137" s="10">
        <v>3100</v>
      </c>
      <c r="F137" s="10">
        <v>3410</v>
      </c>
      <c r="G137" s="10">
        <v>3720</v>
      </c>
      <c r="H137" s="10">
        <v>4030</v>
      </c>
      <c r="I137" s="10">
        <v>4340</v>
      </c>
      <c r="J137" s="10">
        <v>24724</v>
      </c>
      <c r="K137" s="9">
        <v>1</v>
      </c>
    </row>
    <row r="138" spans="1:11" ht="15.6" x14ac:dyDescent="0.3">
      <c r="A138" s="8" t="s">
        <v>378</v>
      </c>
      <c r="B138" s="9" t="s">
        <v>59</v>
      </c>
      <c r="C138" s="9" t="s">
        <v>379</v>
      </c>
      <c r="D138" s="9" t="s">
        <v>375</v>
      </c>
      <c r="E138" s="10">
        <v>2953</v>
      </c>
      <c r="F138" s="10">
        <v>3248</v>
      </c>
      <c r="G138" s="10">
        <v>3543</v>
      </c>
      <c r="H138" s="10">
        <v>3838</v>
      </c>
      <c r="I138" s="10">
        <v>4133</v>
      </c>
      <c r="J138" s="10">
        <v>24724</v>
      </c>
      <c r="K138" s="9">
        <v>1</v>
      </c>
    </row>
    <row r="139" spans="1:11" ht="15.6" x14ac:dyDescent="0.3">
      <c r="A139" s="8" t="s">
        <v>380</v>
      </c>
      <c r="B139" s="9" t="s">
        <v>11</v>
      </c>
      <c r="C139" s="9" t="s">
        <v>381</v>
      </c>
      <c r="D139" s="9" t="s">
        <v>87</v>
      </c>
      <c r="E139" s="10">
        <v>3956</v>
      </c>
      <c r="F139" s="10">
        <v>4550</v>
      </c>
      <c r="G139" s="10">
        <v>5144</v>
      </c>
      <c r="H139" s="10">
        <v>5737</v>
      </c>
      <c r="I139" s="10">
        <v>6330</v>
      </c>
      <c r="J139" s="10">
        <v>24724</v>
      </c>
      <c r="K139" s="9">
        <v>0</v>
      </c>
    </row>
    <row r="140" spans="1:11" ht="15.6" x14ac:dyDescent="0.3">
      <c r="A140" s="8" t="s">
        <v>382</v>
      </c>
      <c r="B140" s="9" t="s">
        <v>11</v>
      </c>
      <c r="C140" s="9" t="s">
        <v>383</v>
      </c>
      <c r="D140" s="9" t="s">
        <v>39</v>
      </c>
      <c r="E140" s="10">
        <v>4154</v>
      </c>
      <c r="F140" s="10">
        <v>4778</v>
      </c>
      <c r="G140" s="10">
        <v>5401</v>
      </c>
      <c r="H140" s="10">
        <v>6025</v>
      </c>
      <c r="I140" s="10">
        <v>6648</v>
      </c>
      <c r="J140" s="10">
        <v>24724</v>
      </c>
      <c r="K140" s="9">
        <v>0</v>
      </c>
    </row>
    <row r="141" spans="1:11" ht="15.6" x14ac:dyDescent="0.3">
      <c r="A141" s="8" t="s">
        <v>384</v>
      </c>
      <c r="B141" s="9" t="s">
        <v>11</v>
      </c>
      <c r="C141" s="9" t="s">
        <v>385</v>
      </c>
      <c r="D141" s="9" t="s">
        <v>13</v>
      </c>
      <c r="E141" s="10">
        <v>4809</v>
      </c>
      <c r="F141" s="10">
        <v>5531</v>
      </c>
      <c r="G141" s="10">
        <v>6252</v>
      </c>
      <c r="H141" s="10">
        <v>6974</v>
      </c>
      <c r="I141" s="10">
        <v>7695</v>
      </c>
      <c r="J141" s="10">
        <v>24724</v>
      </c>
      <c r="K141" s="9">
        <v>0</v>
      </c>
    </row>
    <row r="142" spans="1:11" ht="15.6" x14ac:dyDescent="0.3">
      <c r="A142" s="8" t="s">
        <v>386</v>
      </c>
      <c r="B142" s="9" t="s">
        <v>11</v>
      </c>
      <c r="C142" s="9" t="s">
        <v>387</v>
      </c>
      <c r="D142" s="9" t="s">
        <v>97</v>
      </c>
      <c r="E142" s="10">
        <v>5845</v>
      </c>
      <c r="F142" s="10">
        <v>6722</v>
      </c>
      <c r="G142" s="10">
        <v>7599</v>
      </c>
      <c r="H142" s="10">
        <v>8476</v>
      </c>
      <c r="I142" s="10">
        <v>9353</v>
      </c>
      <c r="J142" s="10">
        <v>24724</v>
      </c>
      <c r="K142" s="9">
        <v>0</v>
      </c>
    </row>
    <row r="143" spans="1:11" ht="15.6" x14ac:dyDescent="0.3">
      <c r="A143" s="8" t="s">
        <v>388</v>
      </c>
      <c r="B143" s="9" t="s">
        <v>11</v>
      </c>
      <c r="C143" s="9" t="s">
        <v>389</v>
      </c>
      <c r="D143" s="9" t="s">
        <v>27</v>
      </c>
      <c r="E143" s="10">
        <v>7460</v>
      </c>
      <c r="F143" s="10">
        <v>8580</v>
      </c>
      <c r="G143" s="10">
        <v>9700</v>
      </c>
      <c r="H143" s="10">
        <v>10819</v>
      </c>
      <c r="I143" s="10">
        <v>11938</v>
      </c>
      <c r="J143" s="10">
        <v>24724</v>
      </c>
      <c r="K143" s="9">
        <v>0</v>
      </c>
    </row>
    <row r="144" spans="1:11" ht="15.6" x14ac:dyDescent="0.3">
      <c r="A144" s="8" t="s">
        <v>390</v>
      </c>
      <c r="B144" s="9" t="s">
        <v>11</v>
      </c>
      <c r="C144" s="9" t="s">
        <v>391</v>
      </c>
      <c r="D144" s="9" t="s">
        <v>81</v>
      </c>
      <c r="E144" s="10">
        <v>7834</v>
      </c>
      <c r="F144" s="10">
        <v>9009</v>
      </c>
      <c r="G144" s="10">
        <v>10184</v>
      </c>
      <c r="H144" s="10">
        <v>11360</v>
      </c>
      <c r="I144" s="10">
        <v>12535</v>
      </c>
      <c r="J144" s="10">
        <v>24724</v>
      </c>
      <c r="K144" s="9">
        <v>0</v>
      </c>
    </row>
    <row r="145" spans="1:11" ht="15.6" x14ac:dyDescent="0.3">
      <c r="A145" s="8" t="s">
        <v>392</v>
      </c>
      <c r="B145" s="9" t="s">
        <v>11</v>
      </c>
      <c r="C145" s="9" t="s">
        <v>393</v>
      </c>
      <c r="D145" s="9" t="s">
        <v>81</v>
      </c>
      <c r="E145" s="10">
        <v>7834</v>
      </c>
      <c r="F145" s="10">
        <v>9009</v>
      </c>
      <c r="G145" s="10">
        <v>10184</v>
      </c>
      <c r="H145" s="10">
        <v>11360</v>
      </c>
      <c r="I145" s="10">
        <v>12535</v>
      </c>
      <c r="J145" s="10">
        <v>24724</v>
      </c>
      <c r="K145" s="9">
        <v>0</v>
      </c>
    </row>
    <row r="146" spans="1:11" ht="15.6" x14ac:dyDescent="0.3">
      <c r="A146" s="8" t="s">
        <v>394</v>
      </c>
      <c r="B146" s="9" t="s">
        <v>11</v>
      </c>
      <c r="C146" s="9" t="s">
        <v>395</v>
      </c>
      <c r="D146" s="9" t="s">
        <v>84</v>
      </c>
      <c r="E146" s="10">
        <v>8637</v>
      </c>
      <c r="F146" s="10">
        <v>9933</v>
      </c>
      <c r="G146" s="10">
        <v>11228</v>
      </c>
      <c r="H146" s="10">
        <v>12524</v>
      </c>
      <c r="I146" s="10">
        <v>13820</v>
      </c>
      <c r="J146" s="10">
        <v>24724</v>
      </c>
      <c r="K146" s="9">
        <v>0</v>
      </c>
    </row>
    <row r="147" spans="1:11" ht="15.6" x14ac:dyDescent="0.3">
      <c r="A147" s="8" t="s">
        <v>396</v>
      </c>
      <c r="B147" s="9" t="s">
        <v>11</v>
      </c>
      <c r="C147" s="9" t="s">
        <v>397</v>
      </c>
      <c r="D147" s="9" t="s">
        <v>398</v>
      </c>
      <c r="E147" s="10">
        <v>9068</v>
      </c>
      <c r="F147" s="10">
        <v>10429</v>
      </c>
      <c r="G147" s="10">
        <v>11789</v>
      </c>
      <c r="H147" s="10">
        <v>13150</v>
      </c>
      <c r="I147" s="10">
        <v>14511</v>
      </c>
      <c r="J147" s="10">
        <v>24724</v>
      </c>
      <c r="K147" s="9">
        <v>0</v>
      </c>
    </row>
    <row r="148" spans="1:11" ht="15.6" x14ac:dyDescent="0.3">
      <c r="A148" s="8" t="s">
        <v>399</v>
      </c>
      <c r="B148" s="9" t="s">
        <v>145</v>
      </c>
      <c r="C148" s="9" t="s">
        <v>400</v>
      </c>
      <c r="D148" s="9" t="s">
        <v>401</v>
      </c>
      <c r="E148" s="10">
        <v>5179</v>
      </c>
      <c r="F148" s="10">
        <v>5697</v>
      </c>
      <c r="G148" s="10">
        <v>6214</v>
      </c>
      <c r="H148" s="10">
        <v>6732</v>
      </c>
      <c r="I148" s="10">
        <v>7250</v>
      </c>
      <c r="J148" s="10">
        <v>24724</v>
      </c>
      <c r="K148" s="9">
        <v>1</v>
      </c>
    </row>
    <row r="149" spans="1:11" ht="15.6" x14ac:dyDescent="0.3">
      <c r="A149" s="8" t="s">
        <v>402</v>
      </c>
      <c r="B149" s="9" t="s">
        <v>145</v>
      </c>
      <c r="C149" s="9" t="s">
        <v>403</v>
      </c>
      <c r="D149" s="9" t="s">
        <v>309</v>
      </c>
      <c r="E149" s="10">
        <v>5709</v>
      </c>
      <c r="F149" s="10">
        <v>6281</v>
      </c>
      <c r="G149" s="10">
        <v>6852</v>
      </c>
      <c r="H149" s="10">
        <v>7423</v>
      </c>
      <c r="I149" s="10">
        <v>7993</v>
      </c>
      <c r="J149" s="10">
        <v>24724</v>
      </c>
      <c r="K149" s="9">
        <v>1</v>
      </c>
    </row>
    <row r="150" spans="1:11" ht="15.6" x14ac:dyDescent="0.3">
      <c r="A150" s="8" t="s">
        <v>404</v>
      </c>
      <c r="B150" s="9" t="s">
        <v>145</v>
      </c>
      <c r="C150" s="9" t="s">
        <v>405</v>
      </c>
      <c r="D150" s="9" t="s">
        <v>306</v>
      </c>
      <c r="E150" s="10">
        <v>6294</v>
      </c>
      <c r="F150" s="10">
        <v>6924</v>
      </c>
      <c r="G150" s="10">
        <v>7553</v>
      </c>
      <c r="H150" s="10">
        <v>8183</v>
      </c>
      <c r="I150" s="10">
        <v>8813</v>
      </c>
      <c r="J150" s="10">
        <v>24724</v>
      </c>
      <c r="K150" s="9">
        <v>0</v>
      </c>
    </row>
    <row r="151" spans="1:11" ht="15.6" x14ac:dyDescent="0.3">
      <c r="A151" s="8" t="s">
        <v>406</v>
      </c>
      <c r="B151" s="9" t="s">
        <v>145</v>
      </c>
      <c r="C151" s="9" t="s">
        <v>407</v>
      </c>
      <c r="D151" s="9" t="s">
        <v>408</v>
      </c>
      <c r="E151" s="10">
        <v>4932</v>
      </c>
      <c r="F151" s="10">
        <v>5425</v>
      </c>
      <c r="G151" s="10">
        <v>5918</v>
      </c>
      <c r="H151" s="10">
        <v>6411</v>
      </c>
      <c r="I151" s="10">
        <v>6904</v>
      </c>
      <c r="J151" s="10">
        <v>24724</v>
      </c>
      <c r="K151" s="9">
        <v>1</v>
      </c>
    </row>
    <row r="152" spans="1:11" ht="15.6" x14ac:dyDescent="0.3">
      <c r="A152" s="8" t="s">
        <v>409</v>
      </c>
      <c r="B152" s="9" t="s">
        <v>145</v>
      </c>
      <c r="C152" s="9" t="s">
        <v>410</v>
      </c>
      <c r="D152" s="9" t="s">
        <v>303</v>
      </c>
      <c r="E152" s="10">
        <v>5437</v>
      </c>
      <c r="F152" s="10">
        <v>5981</v>
      </c>
      <c r="G152" s="10">
        <v>6525</v>
      </c>
      <c r="H152" s="10">
        <v>7069</v>
      </c>
      <c r="I152" s="10">
        <v>7613</v>
      </c>
      <c r="J152" s="10">
        <v>24724</v>
      </c>
      <c r="K152" s="9">
        <v>1</v>
      </c>
    </row>
    <row r="153" spans="1:11" ht="15.6" x14ac:dyDescent="0.3">
      <c r="A153" s="8" t="s">
        <v>411</v>
      </c>
      <c r="B153" s="9" t="s">
        <v>145</v>
      </c>
      <c r="C153" s="9" t="s">
        <v>412</v>
      </c>
      <c r="D153" s="9" t="s">
        <v>413</v>
      </c>
      <c r="E153" s="10">
        <v>5995</v>
      </c>
      <c r="F153" s="10">
        <v>6595</v>
      </c>
      <c r="G153" s="10">
        <v>7194</v>
      </c>
      <c r="H153" s="10">
        <v>7793</v>
      </c>
      <c r="I153" s="10">
        <v>8392</v>
      </c>
      <c r="J153" s="10">
        <v>24724</v>
      </c>
      <c r="K153" s="9">
        <v>0</v>
      </c>
    </row>
    <row r="154" spans="1:11" ht="15.6" x14ac:dyDescent="0.3">
      <c r="A154" s="8" t="s">
        <v>414</v>
      </c>
      <c r="B154" s="9" t="s">
        <v>145</v>
      </c>
      <c r="C154" s="9" t="s">
        <v>415</v>
      </c>
      <c r="D154" s="9" t="s">
        <v>416</v>
      </c>
      <c r="E154" s="10">
        <v>6610</v>
      </c>
      <c r="F154" s="10">
        <v>7271</v>
      </c>
      <c r="G154" s="10">
        <v>7931</v>
      </c>
      <c r="H154" s="10">
        <v>8592</v>
      </c>
      <c r="I154" s="10">
        <v>9252</v>
      </c>
      <c r="J154" s="10">
        <v>24724</v>
      </c>
      <c r="K154" s="9">
        <v>0</v>
      </c>
    </row>
    <row r="155" spans="1:11" ht="15.6" x14ac:dyDescent="0.3">
      <c r="A155" s="8" t="s">
        <v>417</v>
      </c>
      <c r="B155" s="9" t="s">
        <v>145</v>
      </c>
      <c r="C155" s="9" t="s">
        <v>418</v>
      </c>
      <c r="D155" s="9" t="s">
        <v>413</v>
      </c>
      <c r="E155" s="10">
        <v>5995</v>
      </c>
      <c r="F155" s="10">
        <v>6595</v>
      </c>
      <c r="G155" s="10">
        <v>7194</v>
      </c>
      <c r="H155" s="10">
        <v>7793</v>
      </c>
      <c r="I155" s="10">
        <v>8392</v>
      </c>
      <c r="J155" s="10">
        <v>24724</v>
      </c>
      <c r="K155" s="9">
        <v>1</v>
      </c>
    </row>
    <row r="156" spans="1:11" ht="15.6" x14ac:dyDescent="0.3">
      <c r="A156" s="8" t="s">
        <v>419</v>
      </c>
      <c r="B156" s="9" t="s">
        <v>145</v>
      </c>
      <c r="C156" s="9" t="s">
        <v>420</v>
      </c>
      <c r="D156" s="9" t="s">
        <v>306</v>
      </c>
      <c r="E156" s="10">
        <v>6294</v>
      </c>
      <c r="F156" s="10">
        <v>6924</v>
      </c>
      <c r="G156" s="10">
        <v>7553</v>
      </c>
      <c r="H156" s="10">
        <v>8183</v>
      </c>
      <c r="I156" s="10">
        <v>8813</v>
      </c>
      <c r="J156" s="10">
        <v>24724</v>
      </c>
      <c r="K156" s="9">
        <v>0</v>
      </c>
    </row>
    <row r="157" spans="1:11" ht="15.6" x14ac:dyDescent="0.3">
      <c r="A157" s="8" t="s">
        <v>421</v>
      </c>
      <c r="B157" s="9" t="s">
        <v>145</v>
      </c>
      <c r="C157" s="9" t="s">
        <v>422</v>
      </c>
      <c r="D157" s="9" t="s">
        <v>423</v>
      </c>
      <c r="E157" s="10">
        <v>3180</v>
      </c>
      <c r="F157" s="10">
        <v>3498</v>
      </c>
      <c r="G157" s="10">
        <v>3815</v>
      </c>
      <c r="H157" s="10">
        <v>4133</v>
      </c>
      <c r="I157" s="10">
        <v>4451</v>
      </c>
      <c r="J157" s="10">
        <v>24724</v>
      </c>
      <c r="K157" s="9">
        <v>1</v>
      </c>
    </row>
    <row r="158" spans="1:11" ht="15.6" x14ac:dyDescent="0.3">
      <c r="A158" s="8" t="s">
        <v>424</v>
      </c>
      <c r="B158" s="9" t="s">
        <v>145</v>
      </c>
      <c r="C158" s="9" t="s">
        <v>425</v>
      </c>
      <c r="D158" s="9" t="s">
        <v>426</v>
      </c>
      <c r="E158" s="10">
        <v>4697</v>
      </c>
      <c r="F158" s="10">
        <v>5167</v>
      </c>
      <c r="G158" s="10">
        <v>5636</v>
      </c>
      <c r="H158" s="10">
        <v>6106</v>
      </c>
      <c r="I158" s="10">
        <v>6576</v>
      </c>
      <c r="J158" s="10">
        <v>24724</v>
      </c>
      <c r="K158" s="9">
        <v>1</v>
      </c>
    </row>
    <row r="159" spans="1:11" ht="15.6" x14ac:dyDescent="0.3">
      <c r="A159" s="8" t="s">
        <v>427</v>
      </c>
      <c r="B159" s="9" t="s">
        <v>145</v>
      </c>
      <c r="C159" s="9" t="s">
        <v>428</v>
      </c>
      <c r="D159" s="9" t="s">
        <v>408</v>
      </c>
      <c r="E159" s="10">
        <v>4932</v>
      </c>
      <c r="F159" s="10">
        <v>5425</v>
      </c>
      <c r="G159" s="10">
        <v>5918</v>
      </c>
      <c r="H159" s="10">
        <v>6411</v>
      </c>
      <c r="I159" s="10">
        <v>6904</v>
      </c>
      <c r="J159" s="10">
        <v>24724</v>
      </c>
      <c r="K159" s="9">
        <v>1</v>
      </c>
    </row>
    <row r="160" spans="1:11" ht="15.6" x14ac:dyDescent="0.3">
      <c r="A160" s="8" t="s">
        <v>429</v>
      </c>
      <c r="B160" s="9" t="s">
        <v>145</v>
      </c>
      <c r="C160" s="9" t="s">
        <v>430</v>
      </c>
      <c r="D160" s="9" t="s">
        <v>303</v>
      </c>
      <c r="E160" s="10">
        <v>5437</v>
      </c>
      <c r="F160" s="10">
        <v>5981</v>
      </c>
      <c r="G160" s="10">
        <v>6525</v>
      </c>
      <c r="H160" s="10">
        <v>7069</v>
      </c>
      <c r="I160" s="10">
        <v>7613</v>
      </c>
      <c r="J160" s="10">
        <v>24724</v>
      </c>
      <c r="K160" s="9">
        <v>1</v>
      </c>
    </row>
    <row r="161" spans="1:11" ht="15.6" x14ac:dyDescent="0.3">
      <c r="A161" s="8" t="s">
        <v>431</v>
      </c>
      <c r="B161" s="9" t="s">
        <v>145</v>
      </c>
      <c r="C161" s="9" t="s">
        <v>432</v>
      </c>
      <c r="D161" s="9" t="s">
        <v>303</v>
      </c>
      <c r="E161" s="10">
        <v>5437</v>
      </c>
      <c r="F161" s="10">
        <v>5981</v>
      </c>
      <c r="G161" s="10">
        <v>6525</v>
      </c>
      <c r="H161" s="10">
        <v>7069</v>
      </c>
      <c r="I161" s="10">
        <v>7613</v>
      </c>
      <c r="J161" s="10">
        <v>24724</v>
      </c>
      <c r="K161" s="9">
        <v>1</v>
      </c>
    </row>
    <row r="162" spans="1:11" ht="15.6" x14ac:dyDescent="0.3">
      <c r="A162" s="8" t="s">
        <v>433</v>
      </c>
      <c r="B162" s="9" t="s">
        <v>145</v>
      </c>
      <c r="C162" s="9" t="s">
        <v>434</v>
      </c>
      <c r="D162" s="9" t="s">
        <v>303</v>
      </c>
      <c r="E162" s="10">
        <v>5437</v>
      </c>
      <c r="F162" s="10">
        <v>5981</v>
      </c>
      <c r="G162" s="10">
        <v>6525</v>
      </c>
      <c r="H162" s="10">
        <v>7069</v>
      </c>
      <c r="I162" s="10">
        <v>7613</v>
      </c>
      <c r="J162" s="10">
        <v>24724</v>
      </c>
      <c r="K162" s="9">
        <v>1</v>
      </c>
    </row>
    <row r="163" spans="1:11" ht="15.6" x14ac:dyDescent="0.3">
      <c r="A163" s="8" t="s">
        <v>435</v>
      </c>
      <c r="B163" s="9" t="s">
        <v>145</v>
      </c>
      <c r="C163" s="9" t="s">
        <v>436</v>
      </c>
      <c r="D163" s="9" t="s">
        <v>413</v>
      </c>
      <c r="E163" s="10">
        <v>5995</v>
      </c>
      <c r="F163" s="10">
        <v>6595</v>
      </c>
      <c r="G163" s="10">
        <v>7194</v>
      </c>
      <c r="H163" s="10">
        <v>7793</v>
      </c>
      <c r="I163" s="10">
        <v>8392</v>
      </c>
      <c r="J163" s="10">
        <v>24724</v>
      </c>
      <c r="K163" s="9">
        <v>1</v>
      </c>
    </row>
    <row r="164" spans="1:11" ht="15.6" x14ac:dyDescent="0.3">
      <c r="A164" s="8" t="s">
        <v>437</v>
      </c>
      <c r="B164" s="9" t="s">
        <v>145</v>
      </c>
      <c r="C164" s="9" t="s">
        <v>438</v>
      </c>
      <c r="D164" s="9" t="s">
        <v>416</v>
      </c>
      <c r="E164" s="10">
        <v>6610</v>
      </c>
      <c r="F164" s="10">
        <v>7271</v>
      </c>
      <c r="G164" s="10">
        <v>7931</v>
      </c>
      <c r="H164" s="10">
        <v>8592</v>
      </c>
      <c r="I164" s="10">
        <v>9252</v>
      </c>
      <c r="J164" s="10">
        <v>24724</v>
      </c>
      <c r="K164" s="9">
        <v>0</v>
      </c>
    </row>
    <row r="165" spans="1:11" ht="15.6" x14ac:dyDescent="0.3">
      <c r="A165" s="8" t="s">
        <v>439</v>
      </c>
      <c r="B165" s="9" t="s">
        <v>220</v>
      </c>
      <c r="C165" s="9" t="s">
        <v>440</v>
      </c>
      <c r="D165" s="9" t="s">
        <v>441</v>
      </c>
      <c r="E165" s="10">
        <v>4154</v>
      </c>
      <c r="F165" s="10">
        <v>4570</v>
      </c>
      <c r="G165" s="10">
        <v>4985</v>
      </c>
      <c r="H165" s="10">
        <v>5401</v>
      </c>
      <c r="I165" s="10">
        <v>5816</v>
      </c>
      <c r="J165" s="10">
        <v>24724</v>
      </c>
      <c r="K165" s="9">
        <v>1</v>
      </c>
    </row>
    <row r="166" spans="1:11" ht="15.6" x14ac:dyDescent="0.3">
      <c r="A166" s="8" t="s">
        <v>442</v>
      </c>
      <c r="B166" s="9" t="s">
        <v>220</v>
      </c>
      <c r="C166" s="9" t="s">
        <v>443</v>
      </c>
      <c r="D166" s="9" t="s">
        <v>444</v>
      </c>
      <c r="E166" s="10">
        <v>4809</v>
      </c>
      <c r="F166" s="10">
        <v>5290</v>
      </c>
      <c r="G166" s="10">
        <v>5771</v>
      </c>
      <c r="H166" s="10">
        <v>6252</v>
      </c>
      <c r="I166" s="10">
        <v>6733</v>
      </c>
      <c r="J166" s="10">
        <v>24724</v>
      </c>
      <c r="K166" s="9">
        <v>1</v>
      </c>
    </row>
    <row r="167" spans="1:11" ht="15.6" x14ac:dyDescent="0.3">
      <c r="A167" s="8" t="s">
        <v>445</v>
      </c>
      <c r="B167" s="9" t="s">
        <v>220</v>
      </c>
      <c r="C167" s="9" t="s">
        <v>446</v>
      </c>
      <c r="D167" s="9" t="s">
        <v>447</v>
      </c>
      <c r="E167" s="10">
        <v>6445</v>
      </c>
      <c r="F167" s="10">
        <v>7090</v>
      </c>
      <c r="G167" s="10">
        <v>7734</v>
      </c>
      <c r="H167" s="10">
        <v>8379</v>
      </c>
      <c r="I167" s="10">
        <v>9023</v>
      </c>
      <c r="J167" s="10">
        <v>24724</v>
      </c>
      <c r="K167" s="9">
        <v>1</v>
      </c>
    </row>
    <row r="168" spans="1:11" ht="15.6" x14ac:dyDescent="0.3">
      <c r="A168" s="8" t="s">
        <v>448</v>
      </c>
      <c r="B168" s="9" t="s">
        <v>11</v>
      </c>
      <c r="C168" s="9" t="s">
        <v>449</v>
      </c>
      <c r="D168" s="9" t="s">
        <v>13</v>
      </c>
      <c r="E168" s="10">
        <v>4809</v>
      </c>
      <c r="F168" s="10">
        <v>5531</v>
      </c>
      <c r="G168" s="10">
        <v>6252</v>
      </c>
      <c r="H168" s="10">
        <v>6974</v>
      </c>
      <c r="I168" s="10">
        <v>7695</v>
      </c>
      <c r="J168" s="10">
        <v>24724</v>
      </c>
      <c r="K168" s="9">
        <v>0</v>
      </c>
    </row>
    <row r="169" spans="1:11" ht="15.6" x14ac:dyDescent="0.3">
      <c r="A169" s="8" t="s">
        <v>450</v>
      </c>
      <c r="B169" s="9" t="s">
        <v>145</v>
      </c>
      <c r="C169" s="9" t="s">
        <v>451</v>
      </c>
      <c r="D169" s="9" t="s">
        <v>408</v>
      </c>
      <c r="E169" s="10">
        <v>4932</v>
      </c>
      <c r="F169" s="10">
        <v>5425</v>
      </c>
      <c r="G169" s="10">
        <v>5918</v>
      </c>
      <c r="H169" s="10">
        <v>6411</v>
      </c>
      <c r="I169" s="10">
        <v>6904</v>
      </c>
      <c r="J169" s="10">
        <v>24724</v>
      </c>
      <c r="K169" s="9">
        <v>0</v>
      </c>
    </row>
    <row r="170" spans="1:11" ht="15.6" x14ac:dyDescent="0.3">
      <c r="A170" s="8" t="s">
        <v>452</v>
      </c>
      <c r="B170" s="9" t="s">
        <v>145</v>
      </c>
      <c r="C170" s="9" t="s">
        <v>453</v>
      </c>
      <c r="D170" s="9" t="s">
        <v>303</v>
      </c>
      <c r="E170" s="10">
        <v>5437</v>
      </c>
      <c r="F170" s="10">
        <v>5981</v>
      </c>
      <c r="G170" s="10">
        <v>6525</v>
      </c>
      <c r="H170" s="10">
        <v>7069</v>
      </c>
      <c r="I170" s="10">
        <v>7613</v>
      </c>
      <c r="J170" s="10">
        <v>24724</v>
      </c>
      <c r="K170" s="9">
        <v>0</v>
      </c>
    </row>
    <row r="171" spans="1:11" ht="15.6" x14ac:dyDescent="0.3">
      <c r="A171" s="8" t="s">
        <v>455</v>
      </c>
      <c r="B171" s="9" t="s">
        <v>145</v>
      </c>
      <c r="C171" s="9" t="s">
        <v>456</v>
      </c>
      <c r="D171" s="9" t="s">
        <v>413</v>
      </c>
      <c r="E171" s="10">
        <v>5995</v>
      </c>
      <c r="F171" s="10">
        <v>6595</v>
      </c>
      <c r="G171" s="10">
        <v>7194</v>
      </c>
      <c r="H171" s="10">
        <v>7793</v>
      </c>
      <c r="I171" s="10">
        <v>8392</v>
      </c>
      <c r="J171" s="10">
        <v>24724</v>
      </c>
      <c r="K171" s="9">
        <v>0</v>
      </c>
    </row>
    <row r="172" spans="1:11" ht="15.6" x14ac:dyDescent="0.3">
      <c r="A172" s="8" t="s">
        <v>458</v>
      </c>
      <c r="B172" s="9" t="s">
        <v>145</v>
      </c>
      <c r="C172" s="9" t="s">
        <v>459</v>
      </c>
      <c r="D172" s="9" t="s">
        <v>454</v>
      </c>
      <c r="E172" s="10">
        <v>6939</v>
      </c>
      <c r="F172" s="10">
        <v>7634</v>
      </c>
      <c r="G172" s="10">
        <v>8328</v>
      </c>
      <c r="H172" s="10">
        <v>9022</v>
      </c>
      <c r="I172" s="10">
        <v>9715</v>
      </c>
      <c r="J172" s="10">
        <v>24724</v>
      </c>
      <c r="K172" s="9">
        <v>0</v>
      </c>
    </row>
    <row r="173" spans="1:11" ht="15.6" x14ac:dyDescent="0.3">
      <c r="A173" s="8" t="s">
        <v>1951</v>
      </c>
      <c r="B173" s="9" t="s">
        <v>145</v>
      </c>
      <c r="C173" s="9" t="s">
        <v>1952</v>
      </c>
      <c r="D173" s="9" t="s">
        <v>457</v>
      </c>
      <c r="E173" s="10">
        <v>8033</v>
      </c>
      <c r="F173" s="10">
        <v>8837</v>
      </c>
      <c r="G173" s="10">
        <v>9641</v>
      </c>
      <c r="H173" s="10">
        <v>10444</v>
      </c>
      <c r="I173" s="10">
        <v>11247</v>
      </c>
      <c r="J173" s="10">
        <v>24724</v>
      </c>
      <c r="K173" s="9" t="s">
        <v>1948</v>
      </c>
    </row>
    <row r="174" spans="1:11" ht="15.6" x14ac:dyDescent="0.3">
      <c r="A174" s="8" t="s">
        <v>1953</v>
      </c>
      <c r="B174" s="9" t="s">
        <v>145</v>
      </c>
      <c r="C174" s="9" t="s">
        <v>1954</v>
      </c>
      <c r="D174" s="9" t="s">
        <v>460</v>
      </c>
      <c r="E174" s="10">
        <v>8857</v>
      </c>
      <c r="F174" s="10">
        <v>9743</v>
      </c>
      <c r="G174" s="10">
        <v>10629</v>
      </c>
      <c r="H174" s="10">
        <v>11515</v>
      </c>
      <c r="I174" s="10">
        <v>12400</v>
      </c>
      <c r="J174" s="10">
        <v>24724</v>
      </c>
      <c r="K174" s="9" t="s">
        <v>1948</v>
      </c>
    </row>
    <row r="175" spans="1:11" ht="15.6" x14ac:dyDescent="0.3">
      <c r="A175" s="8" t="s">
        <v>461</v>
      </c>
      <c r="B175" s="9" t="s">
        <v>220</v>
      </c>
      <c r="C175" s="9" t="s">
        <v>462</v>
      </c>
      <c r="D175" s="9" t="s">
        <v>463</v>
      </c>
      <c r="E175" s="10">
        <v>3255</v>
      </c>
      <c r="F175" s="10">
        <v>3581</v>
      </c>
      <c r="G175" s="10">
        <v>3906</v>
      </c>
      <c r="H175" s="10">
        <v>4232</v>
      </c>
      <c r="I175" s="10">
        <v>4558</v>
      </c>
      <c r="J175" s="10">
        <v>24724</v>
      </c>
      <c r="K175" s="9">
        <v>1</v>
      </c>
    </row>
    <row r="176" spans="1:11" ht="15.6" x14ac:dyDescent="0.3">
      <c r="A176" s="8" t="s">
        <v>464</v>
      </c>
      <c r="B176" s="9" t="s">
        <v>220</v>
      </c>
      <c r="C176" s="9" t="s">
        <v>465</v>
      </c>
      <c r="D176" s="9" t="s">
        <v>466</v>
      </c>
      <c r="E176" s="10">
        <v>3418</v>
      </c>
      <c r="F176" s="10">
        <v>3760</v>
      </c>
      <c r="G176" s="10">
        <v>4101</v>
      </c>
      <c r="H176" s="10">
        <v>4443</v>
      </c>
      <c r="I176" s="10">
        <v>4785</v>
      </c>
      <c r="J176" s="10">
        <v>24724</v>
      </c>
      <c r="K176" s="9">
        <v>1</v>
      </c>
    </row>
    <row r="177" spans="1:11" ht="15.6" x14ac:dyDescent="0.3">
      <c r="A177" s="8" t="s">
        <v>467</v>
      </c>
      <c r="B177" s="9" t="s">
        <v>220</v>
      </c>
      <c r="C177" s="9" t="s">
        <v>468</v>
      </c>
      <c r="D177" s="9" t="s">
        <v>441</v>
      </c>
      <c r="E177" s="10">
        <v>4154</v>
      </c>
      <c r="F177" s="10">
        <v>4570</v>
      </c>
      <c r="G177" s="10">
        <v>4985</v>
      </c>
      <c r="H177" s="10">
        <v>5401</v>
      </c>
      <c r="I177" s="10">
        <v>5816</v>
      </c>
      <c r="J177" s="10">
        <v>24724</v>
      </c>
      <c r="K177" s="9">
        <v>1</v>
      </c>
    </row>
    <row r="178" spans="1:11" ht="15.6" x14ac:dyDescent="0.3">
      <c r="A178" s="8" t="s">
        <v>469</v>
      </c>
      <c r="B178" s="9" t="s">
        <v>220</v>
      </c>
      <c r="C178" s="9" t="s">
        <v>470</v>
      </c>
      <c r="D178" s="9" t="s">
        <v>444</v>
      </c>
      <c r="E178" s="10">
        <v>4809</v>
      </c>
      <c r="F178" s="10">
        <v>5290</v>
      </c>
      <c r="G178" s="10">
        <v>5771</v>
      </c>
      <c r="H178" s="10">
        <v>6252</v>
      </c>
      <c r="I178" s="10">
        <v>6733</v>
      </c>
      <c r="J178" s="10">
        <v>24724</v>
      </c>
      <c r="K178" s="9">
        <v>0</v>
      </c>
    </row>
    <row r="179" spans="1:11" ht="15.6" x14ac:dyDescent="0.3">
      <c r="A179" s="8" t="s">
        <v>1955</v>
      </c>
      <c r="B179" s="9" t="s">
        <v>819</v>
      </c>
      <c r="C179" s="9" t="s">
        <v>1956</v>
      </c>
      <c r="D179" s="9" t="s">
        <v>1957</v>
      </c>
      <c r="E179" s="10">
        <v>5299</v>
      </c>
      <c r="F179" s="10">
        <v>6091</v>
      </c>
      <c r="G179" s="10">
        <v>6882</v>
      </c>
      <c r="H179" s="10">
        <v>7674</v>
      </c>
      <c r="I179" s="10">
        <v>8465</v>
      </c>
      <c r="J179" s="10">
        <v>24724</v>
      </c>
      <c r="K179" s="9" t="s">
        <v>1948</v>
      </c>
    </row>
    <row r="180" spans="1:11" ht="15.6" x14ac:dyDescent="0.3">
      <c r="A180" s="8" t="s">
        <v>1958</v>
      </c>
      <c r="B180" s="9" t="s">
        <v>819</v>
      </c>
      <c r="C180" s="9" t="s">
        <v>1959</v>
      </c>
      <c r="D180" s="9" t="s">
        <v>1960</v>
      </c>
      <c r="E180" s="10">
        <v>6134</v>
      </c>
      <c r="F180" s="10">
        <v>7050</v>
      </c>
      <c r="G180" s="10">
        <v>7966</v>
      </c>
      <c r="H180" s="10">
        <v>8882</v>
      </c>
      <c r="I180" s="10">
        <v>9798</v>
      </c>
      <c r="J180" s="10">
        <v>24724</v>
      </c>
      <c r="K180" s="9" t="s">
        <v>1948</v>
      </c>
    </row>
    <row r="181" spans="1:11" ht="15.6" x14ac:dyDescent="0.3">
      <c r="A181" s="8" t="s">
        <v>1961</v>
      </c>
      <c r="B181" s="9" t="s">
        <v>819</v>
      </c>
      <c r="C181" s="9" t="s">
        <v>1962</v>
      </c>
      <c r="D181" s="9" t="s">
        <v>1963</v>
      </c>
      <c r="E181" s="10">
        <v>7100</v>
      </c>
      <c r="F181" s="10">
        <v>8161</v>
      </c>
      <c r="G181" s="10">
        <v>9221</v>
      </c>
      <c r="H181" s="10">
        <v>10282</v>
      </c>
      <c r="I181" s="10">
        <v>11342</v>
      </c>
      <c r="J181" s="10">
        <v>24724</v>
      </c>
      <c r="K181" s="9" t="s">
        <v>1948</v>
      </c>
    </row>
    <row r="182" spans="1:11" ht="15.6" x14ac:dyDescent="0.3">
      <c r="A182" s="8" t="s">
        <v>1964</v>
      </c>
      <c r="B182" s="9" t="s">
        <v>819</v>
      </c>
      <c r="C182" s="9" t="s">
        <v>1965</v>
      </c>
      <c r="D182" s="9" t="s">
        <v>1966</v>
      </c>
      <c r="E182" s="10">
        <v>8219</v>
      </c>
      <c r="F182" s="10">
        <v>9447</v>
      </c>
      <c r="G182" s="10">
        <v>10674</v>
      </c>
      <c r="H182" s="10">
        <v>11902</v>
      </c>
      <c r="I182" s="10">
        <v>13129</v>
      </c>
      <c r="J182" s="10">
        <v>24724</v>
      </c>
      <c r="K182" s="9" t="s">
        <v>1948</v>
      </c>
    </row>
    <row r="183" spans="1:11" ht="15.6" x14ac:dyDescent="0.3">
      <c r="A183" s="8" t="s">
        <v>1967</v>
      </c>
      <c r="B183" s="9" t="s">
        <v>819</v>
      </c>
      <c r="C183" s="9" t="s">
        <v>1968</v>
      </c>
      <c r="D183" s="9" t="s">
        <v>1969</v>
      </c>
      <c r="E183" s="10">
        <v>9061</v>
      </c>
      <c r="F183" s="10">
        <v>10415</v>
      </c>
      <c r="G183" s="10">
        <v>11768</v>
      </c>
      <c r="H183" s="10">
        <v>13122</v>
      </c>
      <c r="I183" s="10">
        <v>14475</v>
      </c>
      <c r="J183" s="10">
        <v>24724</v>
      </c>
      <c r="K183" s="9" t="s">
        <v>1948</v>
      </c>
    </row>
    <row r="184" spans="1:11" ht="15.6" x14ac:dyDescent="0.3">
      <c r="A184" s="8" t="s">
        <v>1970</v>
      </c>
      <c r="B184" s="9" t="s">
        <v>819</v>
      </c>
      <c r="C184" s="9" t="s">
        <v>1971</v>
      </c>
      <c r="D184" s="9" t="s">
        <v>1972</v>
      </c>
      <c r="E184" s="10">
        <v>9990</v>
      </c>
      <c r="F184" s="10">
        <v>11482</v>
      </c>
      <c r="G184" s="10">
        <v>12974</v>
      </c>
      <c r="H184" s="10">
        <v>14466</v>
      </c>
      <c r="I184" s="10">
        <v>15958</v>
      </c>
      <c r="J184" s="10">
        <v>24724</v>
      </c>
      <c r="K184" s="9" t="s">
        <v>1948</v>
      </c>
    </row>
    <row r="185" spans="1:11" ht="15.6" x14ac:dyDescent="0.3">
      <c r="A185" s="8" t="s">
        <v>471</v>
      </c>
      <c r="B185" s="9" t="s">
        <v>59</v>
      </c>
      <c r="C185" s="9" t="s">
        <v>472</v>
      </c>
      <c r="D185" s="9" t="s">
        <v>375</v>
      </c>
      <c r="E185" s="10">
        <v>2953</v>
      </c>
      <c r="F185" s="10">
        <v>3248</v>
      </c>
      <c r="G185" s="10">
        <v>3543</v>
      </c>
      <c r="H185" s="10">
        <v>3838</v>
      </c>
      <c r="I185" s="10">
        <v>4133</v>
      </c>
      <c r="J185" s="10">
        <v>24724</v>
      </c>
      <c r="K185" s="9">
        <v>1</v>
      </c>
    </row>
    <row r="186" spans="1:11" ht="15.6" x14ac:dyDescent="0.3">
      <c r="A186" s="8" t="s">
        <v>473</v>
      </c>
      <c r="B186" s="9" t="s">
        <v>59</v>
      </c>
      <c r="C186" s="9" t="s">
        <v>474</v>
      </c>
      <c r="D186" s="9" t="s">
        <v>475</v>
      </c>
      <c r="E186" s="10">
        <v>3418</v>
      </c>
      <c r="F186" s="10">
        <v>3760</v>
      </c>
      <c r="G186" s="10">
        <v>4101</v>
      </c>
      <c r="H186" s="10">
        <v>4443</v>
      </c>
      <c r="I186" s="10">
        <v>4785</v>
      </c>
      <c r="J186" s="10">
        <v>24724</v>
      </c>
      <c r="K186" s="9">
        <v>1</v>
      </c>
    </row>
    <row r="187" spans="1:11" ht="15.6" x14ac:dyDescent="0.3">
      <c r="A187" s="8" t="s">
        <v>476</v>
      </c>
      <c r="B187" s="9" t="s">
        <v>59</v>
      </c>
      <c r="C187" s="9" t="s">
        <v>477</v>
      </c>
      <c r="D187" s="9" t="s">
        <v>282</v>
      </c>
      <c r="E187" s="10">
        <v>3589</v>
      </c>
      <c r="F187" s="10">
        <v>3948</v>
      </c>
      <c r="G187" s="10">
        <v>4306</v>
      </c>
      <c r="H187" s="10">
        <v>4665</v>
      </c>
      <c r="I187" s="10">
        <v>5024</v>
      </c>
      <c r="J187" s="10">
        <v>24724</v>
      </c>
      <c r="K187" s="9">
        <v>1</v>
      </c>
    </row>
    <row r="188" spans="1:11" ht="15.6" x14ac:dyDescent="0.3">
      <c r="A188" s="8" t="s">
        <v>478</v>
      </c>
      <c r="B188" s="9" t="s">
        <v>11</v>
      </c>
      <c r="C188" s="9" t="s">
        <v>479</v>
      </c>
      <c r="D188" s="9" t="s">
        <v>87</v>
      </c>
      <c r="E188" s="10">
        <v>3956</v>
      </c>
      <c r="F188" s="10">
        <v>4550</v>
      </c>
      <c r="G188" s="10">
        <v>5144</v>
      </c>
      <c r="H188" s="10">
        <v>5737</v>
      </c>
      <c r="I188" s="10">
        <v>6330</v>
      </c>
      <c r="J188" s="10">
        <v>24724</v>
      </c>
      <c r="K188" s="9">
        <v>0</v>
      </c>
    </row>
    <row r="189" spans="1:11" ht="15.6" x14ac:dyDescent="0.3">
      <c r="A189" s="8" t="s">
        <v>480</v>
      </c>
      <c r="B189" s="9" t="s">
        <v>11</v>
      </c>
      <c r="C189" s="9" t="s">
        <v>481</v>
      </c>
      <c r="D189" s="9" t="s">
        <v>39</v>
      </c>
      <c r="E189" s="10">
        <v>4154</v>
      </c>
      <c r="F189" s="10">
        <v>4778</v>
      </c>
      <c r="G189" s="10">
        <v>5401</v>
      </c>
      <c r="H189" s="10">
        <v>6025</v>
      </c>
      <c r="I189" s="10">
        <v>6648</v>
      </c>
      <c r="J189" s="10">
        <v>24724</v>
      </c>
      <c r="K189" s="9">
        <v>0</v>
      </c>
    </row>
    <row r="190" spans="1:11" ht="15.6" x14ac:dyDescent="0.3">
      <c r="A190" s="8" t="s">
        <v>482</v>
      </c>
      <c r="B190" s="9" t="s">
        <v>11</v>
      </c>
      <c r="C190" s="9" t="s">
        <v>483</v>
      </c>
      <c r="D190" s="9" t="s">
        <v>231</v>
      </c>
      <c r="E190" s="10">
        <v>5050</v>
      </c>
      <c r="F190" s="10">
        <v>5808</v>
      </c>
      <c r="G190" s="10">
        <v>6565</v>
      </c>
      <c r="H190" s="10">
        <v>7323</v>
      </c>
      <c r="I190" s="10">
        <v>8080</v>
      </c>
      <c r="J190" s="10">
        <v>24724</v>
      </c>
      <c r="K190" s="9">
        <v>0</v>
      </c>
    </row>
    <row r="191" spans="1:11" ht="15.6" x14ac:dyDescent="0.3">
      <c r="A191" s="8" t="s">
        <v>484</v>
      </c>
      <c r="B191" s="9" t="s">
        <v>11</v>
      </c>
      <c r="C191" s="9" t="s">
        <v>485</v>
      </c>
      <c r="D191" s="9" t="s">
        <v>97</v>
      </c>
      <c r="E191" s="10">
        <v>5845</v>
      </c>
      <c r="F191" s="10">
        <v>6722</v>
      </c>
      <c r="G191" s="10">
        <v>7599</v>
      </c>
      <c r="H191" s="10">
        <v>8476</v>
      </c>
      <c r="I191" s="10">
        <v>9353</v>
      </c>
      <c r="J191" s="10">
        <v>24724</v>
      </c>
      <c r="K191" s="9">
        <v>0</v>
      </c>
    </row>
    <row r="192" spans="1:11" ht="15.6" x14ac:dyDescent="0.3">
      <c r="A192" s="8" t="s">
        <v>486</v>
      </c>
      <c r="B192" s="9" t="s">
        <v>11</v>
      </c>
      <c r="C192" s="9" t="s">
        <v>487</v>
      </c>
      <c r="D192" s="9" t="s">
        <v>27</v>
      </c>
      <c r="E192" s="10">
        <v>7460</v>
      </c>
      <c r="F192" s="10">
        <v>8580</v>
      </c>
      <c r="G192" s="10">
        <v>9700</v>
      </c>
      <c r="H192" s="10">
        <v>10819</v>
      </c>
      <c r="I192" s="10">
        <v>11938</v>
      </c>
      <c r="J192" s="10">
        <v>24724</v>
      </c>
      <c r="K192" s="9">
        <v>0</v>
      </c>
    </row>
    <row r="193" spans="1:11" ht="15.6" x14ac:dyDescent="0.3">
      <c r="A193" s="8" t="s">
        <v>488</v>
      </c>
      <c r="B193" s="9" t="s">
        <v>11</v>
      </c>
      <c r="C193" s="9" t="s">
        <v>489</v>
      </c>
      <c r="D193" s="9" t="s">
        <v>84</v>
      </c>
      <c r="E193" s="10">
        <v>8637</v>
      </c>
      <c r="F193" s="10">
        <v>9933</v>
      </c>
      <c r="G193" s="10">
        <v>11228</v>
      </c>
      <c r="H193" s="10">
        <v>12524</v>
      </c>
      <c r="I193" s="10">
        <v>13820</v>
      </c>
      <c r="J193" s="10">
        <v>24724</v>
      </c>
      <c r="K193" s="9">
        <v>0</v>
      </c>
    </row>
    <row r="194" spans="1:11" ht="15.6" x14ac:dyDescent="0.3">
      <c r="A194" s="8" t="s">
        <v>490</v>
      </c>
      <c r="B194" s="9" t="s">
        <v>59</v>
      </c>
      <c r="C194" s="9" t="s">
        <v>491</v>
      </c>
      <c r="D194" s="9" t="s">
        <v>372</v>
      </c>
      <c r="E194" s="10">
        <v>3768</v>
      </c>
      <c r="F194" s="10">
        <v>4145</v>
      </c>
      <c r="G194" s="10">
        <v>4522</v>
      </c>
      <c r="H194" s="10">
        <v>4899</v>
      </c>
      <c r="I194" s="10">
        <v>5276</v>
      </c>
      <c r="J194" s="10">
        <v>24724</v>
      </c>
      <c r="K194" s="9">
        <v>1</v>
      </c>
    </row>
    <row r="195" spans="1:11" ht="15.6" x14ac:dyDescent="0.3">
      <c r="A195" s="8" t="s">
        <v>492</v>
      </c>
      <c r="B195" s="9" t="s">
        <v>59</v>
      </c>
      <c r="C195" s="9" t="s">
        <v>493</v>
      </c>
      <c r="D195" s="9" t="s">
        <v>494</v>
      </c>
      <c r="E195" s="10">
        <v>3956</v>
      </c>
      <c r="F195" s="10">
        <v>4352</v>
      </c>
      <c r="G195" s="10">
        <v>4748</v>
      </c>
      <c r="H195" s="10">
        <v>5144</v>
      </c>
      <c r="I195" s="10">
        <v>5539</v>
      </c>
      <c r="J195" s="10">
        <v>24724</v>
      </c>
      <c r="K195" s="9">
        <v>1</v>
      </c>
    </row>
    <row r="196" spans="1:11" ht="15.6" x14ac:dyDescent="0.3">
      <c r="A196" s="8" t="s">
        <v>1973</v>
      </c>
      <c r="B196" s="9" t="s">
        <v>819</v>
      </c>
      <c r="C196" s="9" t="s">
        <v>1974</v>
      </c>
      <c r="D196" s="9" t="s">
        <v>1975</v>
      </c>
      <c r="E196" s="10">
        <v>5047</v>
      </c>
      <c r="F196" s="10">
        <v>5801</v>
      </c>
      <c r="G196" s="10">
        <v>6554</v>
      </c>
      <c r="H196" s="10">
        <v>7308</v>
      </c>
      <c r="I196" s="10">
        <v>8061</v>
      </c>
      <c r="J196" s="10">
        <v>24724</v>
      </c>
      <c r="K196" s="9" t="s">
        <v>1948</v>
      </c>
    </row>
    <row r="197" spans="1:11" ht="15.6" x14ac:dyDescent="0.3">
      <c r="A197" s="8" t="s">
        <v>1976</v>
      </c>
      <c r="B197" s="9" t="s">
        <v>819</v>
      </c>
      <c r="C197" s="9" t="s">
        <v>1977</v>
      </c>
      <c r="D197" s="9" t="s">
        <v>1978</v>
      </c>
      <c r="E197" s="10">
        <v>5842</v>
      </c>
      <c r="F197" s="10">
        <v>6715</v>
      </c>
      <c r="G197" s="10">
        <v>7587</v>
      </c>
      <c r="H197" s="10">
        <v>8460</v>
      </c>
      <c r="I197" s="10">
        <v>9332</v>
      </c>
      <c r="J197" s="10">
        <v>24724</v>
      </c>
      <c r="K197" s="9" t="s">
        <v>1948</v>
      </c>
    </row>
    <row r="198" spans="1:11" ht="15.6" x14ac:dyDescent="0.3">
      <c r="A198" s="8" t="s">
        <v>1979</v>
      </c>
      <c r="B198" s="9" t="s">
        <v>819</v>
      </c>
      <c r="C198" s="9" t="s">
        <v>1980</v>
      </c>
      <c r="D198" s="9" t="s">
        <v>1981</v>
      </c>
      <c r="E198" s="10">
        <v>6762</v>
      </c>
      <c r="F198" s="10">
        <v>7772</v>
      </c>
      <c r="G198" s="10">
        <v>8782</v>
      </c>
      <c r="H198" s="10">
        <v>9792</v>
      </c>
      <c r="I198" s="10">
        <v>10802</v>
      </c>
      <c r="J198" s="10">
        <v>24724</v>
      </c>
      <c r="K198" s="9" t="s">
        <v>1948</v>
      </c>
    </row>
    <row r="199" spans="1:11" ht="15.6" x14ac:dyDescent="0.3">
      <c r="A199" s="8" t="s">
        <v>1982</v>
      </c>
      <c r="B199" s="9" t="s">
        <v>819</v>
      </c>
      <c r="C199" s="9" t="s">
        <v>1983</v>
      </c>
      <c r="D199" s="9" t="s">
        <v>1984</v>
      </c>
      <c r="E199" s="10">
        <v>7828</v>
      </c>
      <c r="F199" s="10">
        <v>8997</v>
      </c>
      <c r="G199" s="10">
        <v>10166</v>
      </c>
      <c r="H199" s="10">
        <v>11335</v>
      </c>
      <c r="I199" s="10">
        <v>12504</v>
      </c>
      <c r="J199" s="10">
        <v>24724</v>
      </c>
      <c r="K199" s="9" t="s">
        <v>1948</v>
      </c>
    </row>
    <row r="200" spans="1:11" ht="15.6" x14ac:dyDescent="0.3">
      <c r="A200" s="8" t="s">
        <v>1985</v>
      </c>
      <c r="B200" s="9" t="s">
        <v>819</v>
      </c>
      <c r="C200" s="9" t="s">
        <v>1986</v>
      </c>
      <c r="D200" s="9" t="s">
        <v>1987</v>
      </c>
      <c r="E200" s="10">
        <v>8630</v>
      </c>
      <c r="F200" s="10">
        <v>9919</v>
      </c>
      <c r="G200" s="10">
        <v>11208</v>
      </c>
      <c r="H200" s="10">
        <v>12497</v>
      </c>
      <c r="I200" s="10">
        <v>13786</v>
      </c>
      <c r="J200" s="10">
        <v>24724</v>
      </c>
      <c r="K200" s="9" t="s">
        <v>1948</v>
      </c>
    </row>
    <row r="201" spans="1:11" ht="15.6" x14ac:dyDescent="0.3">
      <c r="A201" s="8" t="s">
        <v>1988</v>
      </c>
      <c r="B201" s="9" t="s">
        <v>819</v>
      </c>
      <c r="C201" s="9" t="s">
        <v>1989</v>
      </c>
      <c r="D201" s="9" t="s">
        <v>1990</v>
      </c>
      <c r="E201" s="10">
        <v>9514</v>
      </c>
      <c r="F201" s="10">
        <v>10935</v>
      </c>
      <c r="G201" s="10">
        <v>12356</v>
      </c>
      <c r="H201" s="10">
        <v>13777</v>
      </c>
      <c r="I201" s="10">
        <v>15198</v>
      </c>
      <c r="J201" s="10">
        <v>24724</v>
      </c>
      <c r="K201" s="9" t="s">
        <v>1948</v>
      </c>
    </row>
    <row r="202" spans="1:11" ht="15.6" x14ac:dyDescent="0.3">
      <c r="A202" s="8" t="s">
        <v>495</v>
      </c>
      <c r="B202" s="9" t="s">
        <v>158</v>
      </c>
      <c r="C202" s="9" t="s">
        <v>496</v>
      </c>
      <c r="D202" s="9" t="s">
        <v>497</v>
      </c>
      <c r="E202" s="10">
        <v>3247</v>
      </c>
      <c r="F202" s="10">
        <v>3572</v>
      </c>
      <c r="G202" s="10">
        <v>3896</v>
      </c>
      <c r="H202" s="10">
        <v>4221</v>
      </c>
      <c r="I202" s="10">
        <v>4545</v>
      </c>
      <c r="J202" s="10">
        <v>24724</v>
      </c>
      <c r="K202" s="9">
        <v>1</v>
      </c>
    </row>
    <row r="203" spans="1:11" ht="15.6" x14ac:dyDescent="0.3">
      <c r="A203" s="8" t="s">
        <v>498</v>
      </c>
      <c r="B203" s="9" t="s">
        <v>158</v>
      </c>
      <c r="C203" s="9" t="s">
        <v>499</v>
      </c>
      <c r="D203" s="9" t="s">
        <v>164</v>
      </c>
      <c r="E203" s="10">
        <v>3579</v>
      </c>
      <c r="F203" s="10">
        <v>3938</v>
      </c>
      <c r="G203" s="10">
        <v>4296</v>
      </c>
      <c r="H203" s="10">
        <v>4654</v>
      </c>
      <c r="I203" s="10">
        <v>5012</v>
      </c>
      <c r="J203" s="10">
        <v>24724</v>
      </c>
      <c r="K203" s="9">
        <v>1</v>
      </c>
    </row>
    <row r="204" spans="1:11" ht="15.6" x14ac:dyDescent="0.3">
      <c r="A204" s="8" t="s">
        <v>500</v>
      </c>
      <c r="B204" s="9" t="s">
        <v>158</v>
      </c>
      <c r="C204" s="9" t="s">
        <v>501</v>
      </c>
      <c r="D204" s="9" t="s">
        <v>502</v>
      </c>
      <c r="E204" s="10">
        <v>3946</v>
      </c>
      <c r="F204" s="10">
        <v>4341</v>
      </c>
      <c r="G204" s="10">
        <v>4736</v>
      </c>
      <c r="H204" s="10">
        <v>5131</v>
      </c>
      <c r="I204" s="10">
        <v>5525</v>
      </c>
      <c r="J204" s="10">
        <v>24724</v>
      </c>
      <c r="K204" s="9">
        <v>1</v>
      </c>
    </row>
    <row r="205" spans="1:11" ht="15.6" x14ac:dyDescent="0.3">
      <c r="A205" s="8" t="s">
        <v>503</v>
      </c>
      <c r="B205" s="9" t="s">
        <v>158</v>
      </c>
      <c r="C205" s="9" t="s">
        <v>504</v>
      </c>
      <c r="D205" s="9" t="s">
        <v>259</v>
      </c>
      <c r="E205" s="10">
        <v>5288</v>
      </c>
      <c r="F205" s="10">
        <v>5818</v>
      </c>
      <c r="G205" s="10">
        <v>6347</v>
      </c>
      <c r="H205" s="10">
        <v>6876</v>
      </c>
      <c r="I205" s="10">
        <v>7405</v>
      </c>
      <c r="J205" s="10">
        <v>24724</v>
      </c>
      <c r="K205" s="9">
        <v>1</v>
      </c>
    </row>
    <row r="206" spans="1:11" ht="15.6" x14ac:dyDescent="0.3">
      <c r="A206" s="8" t="s">
        <v>505</v>
      </c>
      <c r="B206" s="9" t="s">
        <v>158</v>
      </c>
      <c r="C206" s="9" t="s">
        <v>506</v>
      </c>
      <c r="D206" s="9" t="s">
        <v>507</v>
      </c>
      <c r="E206" s="10">
        <v>5831</v>
      </c>
      <c r="F206" s="10">
        <v>6414</v>
      </c>
      <c r="G206" s="10">
        <v>6997</v>
      </c>
      <c r="H206" s="10">
        <v>7580</v>
      </c>
      <c r="I206" s="10">
        <v>8163</v>
      </c>
      <c r="J206" s="10">
        <v>24724</v>
      </c>
      <c r="K206" s="9">
        <v>0</v>
      </c>
    </row>
    <row r="207" spans="1:11" ht="15.6" x14ac:dyDescent="0.3">
      <c r="A207" s="8" t="s">
        <v>517</v>
      </c>
      <c r="B207" s="9" t="s">
        <v>43</v>
      </c>
      <c r="C207" s="9" t="s">
        <v>518</v>
      </c>
      <c r="D207" s="9" t="s">
        <v>104</v>
      </c>
      <c r="E207" s="10">
        <v>5639</v>
      </c>
      <c r="F207" s="10">
        <v>6203</v>
      </c>
      <c r="G207" s="10">
        <v>6767</v>
      </c>
      <c r="H207" s="10">
        <v>7549</v>
      </c>
      <c r="I207" s="10">
        <v>8330</v>
      </c>
      <c r="J207" s="10">
        <v>24724</v>
      </c>
      <c r="K207" s="9">
        <v>0</v>
      </c>
    </row>
    <row r="208" spans="1:11" ht="15.6" x14ac:dyDescent="0.3">
      <c r="A208" s="8" t="s">
        <v>519</v>
      </c>
      <c r="B208" s="9" t="s">
        <v>158</v>
      </c>
      <c r="C208" s="9" t="s">
        <v>520</v>
      </c>
      <c r="D208" s="9" t="s">
        <v>502</v>
      </c>
      <c r="E208" s="10">
        <v>3946</v>
      </c>
      <c r="F208" s="10">
        <v>4341</v>
      </c>
      <c r="G208" s="10">
        <v>4736</v>
      </c>
      <c r="H208" s="10">
        <v>5131</v>
      </c>
      <c r="I208" s="10">
        <v>5525</v>
      </c>
      <c r="J208" s="10">
        <v>24724</v>
      </c>
      <c r="K208" s="9">
        <v>3</v>
      </c>
    </row>
    <row r="209" spans="1:11" ht="15.6" x14ac:dyDescent="0.3">
      <c r="A209" s="8" t="s">
        <v>521</v>
      </c>
      <c r="B209" s="9" t="s">
        <v>158</v>
      </c>
      <c r="C209" s="9" t="s">
        <v>522</v>
      </c>
      <c r="D209" s="9" t="s">
        <v>523</v>
      </c>
      <c r="E209" s="10">
        <v>4797</v>
      </c>
      <c r="F209" s="10">
        <v>5277</v>
      </c>
      <c r="G209" s="10">
        <v>5757</v>
      </c>
      <c r="H209" s="10">
        <v>6237</v>
      </c>
      <c r="I209" s="10">
        <v>6716</v>
      </c>
      <c r="J209" s="10">
        <v>24724</v>
      </c>
      <c r="K209" s="9">
        <v>3</v>
      </c>
    </row>
    <row r="210" spans="1:11" ht="15.6" x14ac:dyDescent="0.3">
      <c r="A210" s="8" t="s">
        <v>524</v>
      </c>
      <c r="B210" s="9" t="s">
        <v>158</v>
      </c>
      <c r="C210" s="9" t="s">
        <v>525</v>
      </c>
      <c r="D210" s="9" t="s">
        <v>277</v>
      </c>
      <c r="E210" s="10">
        <v>6122</v>
      </c>
      <c r="F210" s="10">
        <v>6735</v>
      </c>
      <c r="G210" s="10">
        <v>7347</v>
      </c>
      <c r="H210" s="10">
        <v>7960</v>
      </c>
      <c r="I210" s="10">
        <v>8572</v>
      </c>
      <c r="J210" s="10">
        <v>24724</v>
      </c>
      <c r="K210" s="9">
        <v>3</v>
      </c>
    </row>
    <row r="211" spans="1:11" ht="15.6" x14ac:dyDescent="0.3">
      <c r="A211" s="8" t="s">
        <v>526</v>
      </c>
      <c r="B211" s="9" t="s">
        <v>158</v>
      </c>
      <c r="C211" s="9" t="s">
        <v>527</v>
      </c>
      <c r="D211" s="9" t="s">
        <v>528</v>
      </c>
      <c r="E211" s="10">
        <v>6750</v>
      </c>
      <c r="F211" s="10">
        <v>7425</v>
      </c>
      <c r="G211" s="10">
        <v>8100</v>
      </c>
      <c r="H211" s="10">
        <v>8775</v>
      </c>
      <c r="I211" s="10">
        <v>9450</v>
      </c>
      <c r="J211" s="10">
        <v>24724</v>
      </c>
      <c r="K211" s="9">
        <v>0</v>
      </c>
    </row>
    <row r="212" spans="1:11" ht="15.6" x14ac:dyDescent="0.3">
      <c r="A212" s="8" t="s">
        <v>529</v>
      </c>
      <c r="B212" s="9" t="s">
        <v>158</v>
      </c>
      <c r="C212" s="9" t="s">
        <v>530</v>
      </c>
      <c r="D212" s="9" t="s">
        <v>262</v>
      </c>
      <c r="E212" s="10">
        <v>5553</v>
      </c>
      <c r="F212" s="10">
        <v>6109</v>
      </c>
      <c r="G212" s="10">
        <v>6664</v>
      </c>
      <c r="H212" s="10">
        <v>7219</v>
      </c>
      <c r="I212" s="10">
        <v>7774</v>
      </c>
      <c r="J212" s="10">
        <v>24724</v>
      </c>
      <c r="K212" s="9">
        <v>1</v>
      </c>
    </row>
    <row r="213" spans="1:11" ht="15.6" x14ac:dyDescent="0.3">
      <c r="A213" s="8" t="s">
        <v>531</v>
      </c>
      <c r="B213" s="9" t="s">
        <v>158</v>
      </c>
      <c r="C213" s="9" t="s">
        <v>532</v>
      </c>
      <c r="D213" s="9" t="s">
        <v>507</v>
      </c>
      <c r="E213" s="10">
        <v>5831</v>
      </c>
      <c r="F213" s="10">
        <v>6414</v>
      </c>
      <c r="G213" s="10">
        <v>6997</v>
      </c>
      <c r="H213" s="10">
        <v>7580</v>
      </c>
      <c r="I213" s="10">
        <v>8163</v>
      </c>
      <c r="J213" s="10">
        <v>24724</v>
      </c>
      <c r="K213" s="9">
        <v>1</v>
      </c>
    </row>
    <row r="214" spans="1:11" ht="15.6" x14ac:dyDescent="0.3">
      <c r="A214" s="8" t="s">
        <v>533</v>
      </c>
      <c r="B214" s="9" t="s">
        <v>158</v>
      </c>
      <c r="C214" s="9" t="s">
        <v>534</v>
      </c>
      <c r="D214" s="9" t="s">
        <v>277</v>
      </c>
      <c r="E214" s="10">
        <v>6122</v>
      </c>
      <c r="F214" s="10">
        <v>6735</v>
      </c>
      <c r="G214" s="10">
        <v>7347</v>
      </c>
      <c r="H214" s="10">
        <v>7960</v>
      </c>
      <c r="I214" s="10">
        <v>8572</v>
      </c>
      <c r="J214" s="10">
        <v>24724</v>
      </c>
      <c r="K214" s="9">
        <v>0</v>
      </c>
    </row>
    <row r="215" spans="1:11" ht="15.6" x14ac:dyDescent="0.3">
      <c r="A215" s="8" t="s">
        <v>535</v>
      </c>
      <c r="B215" s="9" t="s">
        <v>220</v>
      </c>
      <c r="C215" s="9" t="s">
        <v>536</v>
      </c>
      <c r="D215" s="9" t="s">
        <v>463</v>
      </c>
      <c r="E215" s="10">
        <v>3255</v>
      </c>
      <c r="F215" s="10">
        <v>3581</v>
      </c>
      <c r="G215" s="10">
        <v>3906</v>
      </c>
      <c r="H215" s="10">
        <v>4232</v>
      </c>
      <c r="I215" s="10">
        <v>4558</v>
      </c>
      <c r="J215" s="10">
        <v>24724</v>
      </c>
      <c r="K215" s="9">
        <v>1</v>
      </c>
    </row>
    <row r="216" spans="1:11" ht="15.6" x14ac:dyDescent="0.3">
      <c r="A216" s="8" t="s">
        <v>537</v>
      </c>
      <c r="B216" s="9" t="s">
        <v>220</v>
      </c>
      <c r="C216" s="9" t="s">
        <v>538</v>
      </c>
      <c r="D216" s="9" t="s">
        <v>466</v>
      </c>
      <c r="E216" s="10">
        <v>3418</v>
      </c>
      <c r="F216" s="10">
        <v>3760</v>
      </c>
      <c r="G216" s="10">
        <v>4101</v>
      </c>
      <c r="H216" s="10">
        <v>4443</v>
      </c>
      <c r="I216" s="10">
        <v>4785</v>
      </c>
      <c r="J216" s="10">
        <v>24724</v>
      </c>
      <c r="K216" s="9">
        <v>1</v>
      </c>
    </row>
    <row r="217" spans="1:11" ht="15.6" x14ac:dyDescent="0.3">
      <c r="A217" s="8" t="s">
        <v>539</v>
      </c>
      <c r="B217" s="9" t="s">
        <v>220</v>
      </c>
      <c r="C217" s="9" t="s">
        <v>540</v>
      </c>
      <c r="D217" s="9" t="s">
        <v>541</v>
      </c>
      <c r="E217" s="10">
        <v>3589</v>
      </c>
      <c r="F217" s="10">
        <v>3948</v>
      </c>
      <c r="G217" s="10">
        <v>4306</v>
      </c>
      <c r="H217" s="10">
        <v>4665</v>
      </c>
      <c r="I217" s="10">
        <v>5024</v>
      </c>
      <c r="J217" s="10">
        <v>24724</v>
      </c>
      <c r="K217" s="9">
        <v>1</v>
      </c>
    </row>
    <row r="218" spans="1:11" ht="15.6" x14ac:dyDescent="0.3">
      <c r="A218" s="8" t="s">
        <v>542</v>
      </c>
      <c r="B218" s="9" t="s">
        <v>220</v>
      </c>
      <c r="C218" s="9" t="s">
        <v>543</v>
      </c>
      <c r="D218" s="9" t="s">
        <v>544</v>
      </c>
      <c r="E218" s="10">
        <v>3768</v>
      </c>
      <c r="F218" s="10">
        <v>4145</v>
      </c>
      <c r="G218" s="10">
        <v>4522</v>
      </c>
      <c r="H218" s="10">
        <v>4899</v>
      </c>
      <c r="I218" s="10">
        <v>5276</v>
      </c>
      <c r="J218" s="10">
        <v>24724</v>
      </c>
      <c r="K218" s="9">
        <v>1</v>
      </c>
    </row>
    <row r="219" spans="1:11" ht="15.6" x14ac:dyDescent="0.3">
      <c r="A219" s="8" t="s">
        <v>545</v>
      </c>
      <c r="B219" s="9" t="s">
        <v>220</v>
      </c>
      <c r="C219" s="9" t="s">
        <v>546</v>
      </c>
      <c r="D219" s="9" t="s">
        <v>547</v>
      </c>
      <c r="E219" s="10">
        <v>4362</v>
      </c>
      <c r="F219" s="10">
        <v>4798</v>
      </c>
      <c r="G219" s="10">
        <v>5234</v>
      </c>
      <c r="H219" s="10">
        <v>5671</v>
      </c>
      <c r="I219" s="10">
        <v>6107</v>
      </c>
      <c r="J219" s="10">
        <v>24724</v>
      </c>
      <c r="K219" s="9">
        <v>1</v>
      </c>
    </row>
    <row r="220" spans="1:11" ht="15.6" x14ac:dyDescent="0.3">
      <c r="A220" s="8" t="s">
        <v>548</v>
      </c>
      <c r="B220" s="9" t="s">
        <v>59</v>
      </c>
      <c r="C220" s="9" t="s">
        <v>549</v>
      </c>
      <c r="D220" s="9" t="s">
        <v>475</v>
      </c>
      <c r="E220" s="10">
        <v>3418</v>
      </c>
      <c r="F220" s="10">
        <v>3760</v>
      </c>
      <c r="G220" s="10">
        <v>4101</v>
      </c>
      <c r="H220" s="10">
        <v>4443</v>
      </c>
      <c r="I220" s="10">
        <v>4785</v>
      </c>
      <c r="J220" s="10">
        <v>24724</v>
      </c>
      <c r="K220" s="9">
        <v>1</v>
      </c>
    </row>
    <row r="221" spans="1:11" ht="15.6" x14ac:dyDescent="0.3">
      <c r="A221" s="8" t="s">
        <v>550</v>
      </c>
      <c r="B221" s="9" t="s">
        <v>59</v>
      </c>
      <c r="C221" s="9" t="s">
        <v>551</v>
      </c>
      <c r="D221" s="9" t="s">
        <v>282</v>
      </c>
      <c r="E221" s="10">
        <v>3589</v>
      </c>
      <c r="F221" s="10">
        <v>3948</v>
      </c>
      <c r="G221" s="10">
        <v>4306</v>
      </c>
      <c r="H221" s="10">
        <v>4665</v>
      </c>
      <c r="I221" s="10">
        <v>5024</v>
      </c>
      <c r="J221" s="10">
        <v>24724</v>
      </c>
      <c r="K221" s="9">
        <v>1</v>
      </c>
    </row>
    <row r="222" spans="1:11" ht="15.6" x14ac:dyDescent="0.3">
      <c r="A222" s="8" t="s">
        <v>552</v>
      </c>
      <c r="B222" s="9" t="s">
        <v>59</v>
      </c>
      <c r="C222" s="9" t="s">
        <v>553</v>
      </c>
      <c r="D222" s="9" t="s">
        <v>494</v>
      </c>
      <c r="E222" s="10">
        <v>3956</v>
      </c>
      <c r="F222" s="10">
        <v>4352</v>
      </c>
      <c r="G222" s="10">
        <v>4748</v>
      </c>
      <c r="H222" s="10">
        <v>5144</v>
      </c>
      <c r="I222" s="10">
        <v>5539</v>
      </c>
      <c r="J222" s="10">
        <v>24724</v>
      </c>
      <c r="K222" s="9">
        <v>1</v>
      </c>
    </row>
    <row r="223" spans="1:11" ht="15.6" x14ac:dyDescent="0.3">
      <c r="A223" s="8" t="s">
        <v>554</v>
      </c>
      <c r="B223" s="9" t="s">
        <v>59</v>
      </c>
      <c r="C223" s="9" t="s">
        <v>555</v>
      </c>
      <c r="D223" s="9" t="s">
        <v>556</v>
      </c>
      <c r="E223" s="10">
        <v>4809</v>
      </c>
      <c r="F223" s="10">
        <v>5290</v>
      </c>
      <c r="G223" s="10">
        <v>5771</v>
      </c>
      <c r="H223" s="10">
        <v>6252</v>
      </c>
      <c r="I223" s="10">
        <v>6733</v>
      </c>
      <c r="J223" s="10">
        <v>24724</v>
      </c>
      <c r="K223" s="9">
        <v>0</v>
      </c>
    </row>
    <row r="224" spans="1:11" ht="15.6" x14ac:dyDescent="0.3">
      <c r="A224" s="8" t="s">
        <v>557</v>
      </c>
      <c r="B224" s="9" t="s">
        <v>59</v>
      </c>
      <c r="C224" s="9" t="s">
        <v>558</v>
      </c>
      <c r="D224" s="9" t="s">
        <v>559</v>
      </c>
      <c r="E224" s="10">
        <v>5567</v>
      </c>
      <c r="F224" s="10">
        <v>6124</v>
      </c>
      <c r="G224" s="10">
        <v>6681</v>
      </c>
      <c r="H224" s="10">
        <v>7238</v>
      </c>
      <c r="I224" s="10">
        <v>7794</v>
      </c>
      <c r="J224" s="10">
        <v>24724</v>
      </c>
      <c r="K224" s="9">
        <v>0</v>
      </c>
    </row>
    <row r="225" spans="1:11" ht="15.6" x14ac:dyDescent="0.3">
      <c r="A225" s="8" t="s">
        <v>560</v>
      </c>
      <c r="B225" s="9" t="s">
        <v>11</v>
      </c>
      <c r="C225" s="9" t="s">
        <v>561</v>
      </c>
      <c r="D225" s="9" t="s">
        <v>202</v>
      </c>
      <c r="E225" s="10">
        <v>2812</v>
      </c>
      <c r="F225" s="10">
        <v>3234</v>
      </c>
      <c r="G225" s="10">
        <v>3655</v>
      </c>
      <c r="H225" s="10">
        <v>4077</v>
      </c>
      <c r="I225" s="10">
        <v>4499</v>
      </c>
      <c r="J225" s="10">
        <v>24724</v>
      </c>
      <c r="K225" s="9">
        <v>1</v>
      </c>
    </row>
    <row r="226" spans="1:11" ht="15.6" x14ac:dyDescent="0.3">
      <c r="A226" s="8" t="s">
        <v>562</v>
      </c>
      <c r="B226" s="9" t="s">
        <v>11</v>
      </c>
      <c r="C226" s="9" t="s">
        <v>563</v>
      </c>
      <c r="D226" s="9" t="s">
        <v>564</v>
      </c>
      <c r="E226" s="10">
        <v>2952</v>
      </c>
      <c r="F226" s="10">
        <v>3395</v>
      </c>
      <c r="G226" s="10">
        <v>3838</v>
      </c>
      <c r="H226" s="10">
        <v>4282</v>
      </c>
      <c r="I226" s="10">
        <v>4725</v>
      </c>
      <c r="J226" s="10">
        <v>24724</v>
      </c>
      <c r="K226" s="9">
        <v>1</v>
      </c>
    </row>
    <row r="227" spans="1:11" ht="15.6" x14ac:dyDescent="0.3">
      <c r="A227" s="8" t="s">
        <v>565</v>
      </c>
      <c r="B227" s="9" t="s">
        <v>11</v>
      </c>
      <c r="C227" s="9" t="s">
        <v>566</v>
      </c>
      <c r="D227" s="9" t="s">
        <v>39</v>
      </c>
      <c r="E227" s="10">
        <v>4154</v>
      </c>
      <c r="F227" s="10">
        <v>4778</v>
      </c>
      <c r="G227" s="10">
        <v>5401</v>
      </c>
      <c r="H227" s="10">
        <v>6025</v>
      </c>
      <c r="I227" s="10">
        <v>6648</v>
      </c>
      <c r="J227" s="10">
        <v>24724</v>
      </c>
      <c r="K227" s="9">
        <v>0</v>
      </c>
    </row>
    <row r="228" spans="1:11" ht="15.6" x14ac:dyDescent="0.3">
      <c r="A228" s="8" t="s">
        <v>567</v>
      </c>
      <c r="B228" s="9" t="s">
        <v>11</v>
      </c>
      <c r="C228" s="9" t="s">
        <v>568</v>
      </c>
      <c r="D228" s="9" t="s">
        <v>13</v>
      </c>
      <c r="E228" s="10">
        <v>4809</v>
      </c>
      <c r="F228" s="10">
        <v>5531</v>
      </c>
      <c r="G228" s="10">
        <v>6252</v>
      </c>
      <c r="H228" s="10">
        <v>6974</v>
      </c>
      <c r="I228" s="10">
        <v>7695</v>
      </c>
      <c r="J228" s="10">
        <v>24724</v>
      </c>
      <c r="K228" s="9">
        <v>0</v>
      </c>
    </row>
    <row r="229" spans="1:11" ht="15.6" x14ac:dyDescent="0.3">
      <c r="A229" s="8" t="s">
        <v>569</v>
      </c>
      <c r="B229" s="9" t="s">
        <v>11</v>
      </c>
      <c r="C229" s="9" t="s">
        <v>570</v>
      </c>
      <c r="D229" s="9" t="s">
        <v>97</v>
      </c>
      <c r="E229" s="10">
        <v>5845</v>
      </c>
      <c r="F229" s="10">
        <v>6722</v>
      </c>
      <c r="G229" s="10">
        <v>7599</v>
      </c>
      <c r="H229" s="10">
        <v>8476</v>
      </c>
      <c r="I229" s="10">
        <v>9353</v>
      </c>
      <c r="J229" s="10">
        <v>24724</v>
      </c>
      <c r="K229" s="9">
        <v>0</v>
      </c>
    </row>
    <row r="230" spans="1:11" ht="15.6" x14ac:dyDescent="0.3">
      <c r="A230" s="8" t="s">
        <v>571</v>
      </c>
      <c r="B230" s="9" t="s">
        <v>11</v>
      </c>
      <c r="C230" s="9" t="s">
        <v>572</v>
      </c>
      <c r="D230" s="9" t="s">
        <v>27</v>
      </c>
      <c r="E230" s="10">
        <v>7460</v>
      </c>
      <c r="F230" s="10">
        <v>8580</v>
      </c>
      <c r="G230" s="10">
        <v>9700</v>
      </c>
      <c r="H230" s="10">
        <v>10819</v>
      </c>
      <c r="I230" s="10">
        <v>11938</v>
      </c>
      <c r="J230" s="10">
        <v>24724</v>
      </c>
      <c r="K230" s="9">
        <v>0</v>
      </c>
    </row>
    <row r="231" spans="1:11" ht="15.6" x14ac:dyDescent="0.3">
      <c r="A231" s="8" t="s">
        <v>573</v>
      </c>
      <c r="B231" s="9" t="s">
        <v>11</v>
      </c>
      <c r="C231" s="9" t="s">
        <v>574</v>
      </c>
      <c r="D231" s="9" t="s">
        <v>81</v>
      </c>
      <c r="E231" s="10">
        <v>7834</v>
      </c>
      <c r="F231" s="10">
        <v>9009</v>
      </c>
      <c r="G231" s="10">
        <v>10184</v>
      </c>
      <c r="H231" s="10">
        <v>11360</v>
      </c>
      <c r="I231" s="10">
        <v>12535</v>
      </c>
      <c r="J231" s="10">
        <v>24724</v>
      </c>
      <c r="K231" s="9">
        <v>0</v>
      </c>
    </row>
    <row r="232" spans="1:11" ht="15.6" x14ac:dyDescent="0.3">
      <c r="A232" s="8" t="s">
        <v>575</v>
      </c>
      <c r="B232" s="9" t="s">
        <v>11</v>
      </c>
      <c r="C232" s="9" t="s">
        <v>576</v>
      </c>
      <c r="D232" s="9" t="s">
        <v>87</v>
      </c>
      <c r="E232" s="10">
        <v>3956</v>
      </c>
      <c r="F232" s="10">
        <v>4550</v>
      </c>
      <c r="G232" s="10">
        <v>5144</v>
      </c>
      <c r="H232" s="10">
        <v>5737</v>
      </c>
      <c r="I232" s="10">
        <v>6330</v>
      </c>
      <c r="J232" s="10">
        <v>24724</v>
      </c>
      <c r="K232" s="9">
        <v>0</v>
      </c>
    </row>
    <row r="233" spans="1:11" ht="15.6" x14ac:dyDescent="0.3">
      <c r="A233" s="8" t="s">
        <v>577</v>
      </c>
      <c r="B233" s="9" t="s">
        <v>11</v>
      </c>
      <c r="C233" s="9" t="s">
        <v>578</v>
      </c>
      <c r="D233" s="9" t="s">
        <v>39</v>
      </c>
      <c r="E233" s="10">
        <v>4154</v>
      </c>
      <c r="F233" s="10">
        <v>4778</v>
      </c>
      <c r="G233" s="10">
        <v>5401</v>
      </c>
      <c r="H233" s="10">
        <v>6025</v>
      </c>
      <c r="I233" s="10">
        <v>6648</v>
      </c>
      <c r="J233" s="10">
        <v>24724</v>
      </c>
      <c r="K233" s="9">
        <v>0</v>
      </c>
    </row>
    <row r="234" spans="1:11" ht="15.6" x14ac:dyDescent="0.3">
      <c r="A234" s="8" t="s">
        <v>579</v>
      </c>
      <c r="B234" s="9" t="s">
        <v>11</v>
      </c>
      <c r="C234" s="9" t="s">
        <v>580</v>
      </c>
      <c r="D234" s="9" t="s">
        <v>13</v>
      </c>
      <c r="E234" s="10">
        <v>4809</v>
      </c>
      <c r="F234" s="10">
        <v>5531</v>
      </c>
      <c r="G234" s="10">
        <v>6252</v>
      </c>
      <c r="H234" s="10">
        <v>6974</v>
      </c>
      <c r="I234" s="10">
        <v>7695</v>
      </c>
      <c r="J234" s="10">
        <v>24724</v>
      </c>
      <c r="K234" s="9">
        <v>0</v>
      </c>
    </row>
    <row r="235" spans="1:11" ht="15.6" x14ac:dyDescent="0.3">
      <c r="A235" s="8" t="s">
        <v>581</v>
      </c>
      <c r="B235" s="9" t="s">
        <v>11</v>
      </c>
      <c r="C235" s="9" t="s">
        <v>582</v>
      </c>
      <c r="D235" s="9" t="s">
        <v>97</v>
      </c>
      <c r="E235" s="10">
        <v>5845</v>
      </c>
      <c r="F235" s="10">
        <v>6722</v>
      </c>
      <c r="G235" s="10">
        <v>7599</v>
      </c>
      <c r="H235" s="10">
        <v>8476</v>
      </c>
      <c r="I235" s="10">
        <v>9353</v>
      </c>
      <c r="J235" s="10">
        <v>24724</v>
      </c>
      <c r="K235" s="9">
        <v>0</v>
      </c>
    </row>
    <row r="236" spans="1:11" ht="15.6" x14ac:dyDescent="0.3">
      <c r="A236" s="8" t="s">
        <v>583</v>
      </c>
      <c r="B236" s="9" t="s">
        <v>11</v>
      </c>
      <c r="C236" s="9" t="s">
        <v>584</v>
      </c>
      <c r="D236" s="9" t="s">
        <v>27</v>
      </c>
      <c r="E236" s="10">
        <v>7460</v>
      </c>
      <c r="F236" s="10">
        <v>8580</v>
      </c>
      <c r="G236" s="10">
        <v>9700</v>
      </c>
      <c r="H236" s="10">
        <v>10819</v>
      </c>
      <c r="I236" s="10">
        <v>11938</v>
      </c>
      <c r="J236" s="10">
        <v>24724</v>
      </c>
      <c r="K236" s="9">
        <v>0</v>
      </c>
    </row>
    <row r="237" spans="1:11" ht="15.6" x14ac:dyDescent="0.3">
      <c r="A237" s="8" t="s">
        <v>585</v>
      </c>
      <c r="B237" s="9" t="s">
        <v>11</v>
      </c>
      <c r="C237" s="9" t="s">
        <v>586</v>
      </c>
      <c r="D237" s="9" t="s">
        <v>81</v>
      </c>
      <c r="E237" s="10">
        <v>7834</v>
      </c>
      <c r="F237" s="10">
        <v>9009</v>
      </c>
      <c r="G237" s="10">
        <v>10184</v>
      </c>
      <c r="H237" s="10">
        <v>11360</v>
      </c>
      <c r="I237" s="10">
        <v>12535</v>
      </c>
      <c r="J237" s="10">
        <v>24724</v>
      </c>
      <c r="K237" s="9">
        <v>0</v>
      </c>
    </row>
    <row r="238" spans="1:11" ht="15.6" x14ac:dyDescent="0.3">
      <c r="A238" s="8" t="s">
        <v>587</v>
      </c>
      <c r="B238" s="9" t="s">
        <v>220</v>
      </c>
      <c r="C238" s="9" t="s">
        <v>588</v>
      </c>
      <c r="D238" s="9" t="s">
        <v>441</v>
      </c>
      <c r="E238" s="10">
        <v>4154</v>
      </c>
      <c r="F238" s="10">
        <v>4570</v>
      </c>
      <c r="G238" s="10">
        <v>4985</v>
      </c>
      <c r="H238" s="10">
        <v>5401</v>
      </c>
      <c r="I238" s="10">
        <v>5816</v>
      </c>
      <c r="J238" s="10">
        <v>24724</v>
      </c>
      <c r="K238" s="9">
        <v>1</v>
      </c>
    </row>
    <row r="239" spans="1:11" ht="15.6" x14ac:dyDescent="0.3">
      <c r="A239" s="8" t="s">
        <v>589</v>
      </c>
      <c r="B239" s="9" t="s">
        <v>220</v>
      </c>
      <c r="C239" s="9" t="s">
        <v>590</v>
      </c>
      <c r="D239" s="9" t="s">
        <v>591</v>
      </c>
      <c r="E239" s="10">
        <v>5050</v>
      </c>
      <c r="F239" s="10">
        <v>5555</v>
      </c>
      <c r="G239" s="10">
        <v>6059</v>
      </c>
      <c r="H239" s="10">
        <v>6565</v>
      </c>
      <c r="I239" s="10">
        <v>7070</v>
      </c>
      <c r="J239" s="10">
        <v>24724</v>
      </c>
      <c r="K239" s="9">
        <v>1</v>
      </c>
    </row>
    <row r="240" spans="1:11" ht="15.6" x14ac:dyDescent="0.3">
      <c r="A240" s="8" t="s">
        <v>592</v>
      </c>
      <c r="B240" s="9" t="s">
        <v>220</v>
      </c>
      <c r="C240" s="9" t="s">
        <v>593</v>
      </c>
      <c r="D240" s="9" t="s">
        <v>594</v>
      </c>
      <c r="E240" s="10">
        <v>5845</v>
      </c>
      <c r="F240" s="10">
        <v>6430</v>
      </c>
      <c r="G240" s="10">
        <v>7015</v>
      </c>
      <c r="H240" s="10">
        <v>7600</v>
      </c>
      <c r="I240" s="10">
        <v>8184</v>
      </c>
      <c r="J240" s="10">
        <v>24724</v>
      </c>
      <c r="K240" s="9">
        <v>1</v>
      </c>
    </row>
    <row r="241" spans="1:11" ht="15.6" x14ac:dyDescent="0.3">
      <c r="A241" s="8" t="s">
        <v>595</v>
      </c>
      <c r="B241" s="9" t="s">
        <v>43</v>
      </c>
      <c r="C241" s="9" t="s">
        <v>596</v>
      </c>
      <c r="D241" s="9" t="s">
        <v>108</v>
      </c>
      <c r="E241" s="10">
        <v>6528</v>
      </c>
      <c r="F241" s="10">
        <v>7181</v>
      </c>
      <c r="G241" s="10">
        <v>7833</v>
      </c>
      <c r="H241" s="10">
        <v>8738</v>
      </c>
      <c r="I241" s="10">
        <v>9643</v>
      </c>
      <c r="J241" s="10">
        <v>24724</v>
      </c>
      <c r="K241" s="9">
        <v>0</v>
      </c>
    </row>
    <row r="242" spans="1:11" ht="15.6" x14ac:dyDescent="0.3">
      <c r="A242" s="8" t="s">
        <v>597</v>
      </c>
      <c r="B242" s="9" t="s">
        <v>43</v>
      </c>
      <c r="C242" s="9" t="s">
        <v>598</v>
      </c>
      <c r="D242" s="9" t="s">
        <v>48</v>
      </c>
      <c r="E242" s="10">
        <v>7557</v>
      </c>
      <c r="F242" s="10">
        <v>8313</v>
      </c>
      <c r="G242" s="10">
        <v>9068</v>
      </c>
      <c r="H242" s="10">
        <v>10116</v>
      </c>
      <c r="I242" s="10">
        <v>11163</v>
      </c>
      <c r="J242" s="10">
        <v>24724</v>
      </c>
      <c r="K242" s="9">
        <v>0</v>
      </c>
    </row>
    <row r="243" spans="1:11" ht="15.6" x14ac:dyDescent="0.3">
      <c r="A243" s="8" t="s">
        <v>599</v>
      </c>
      <c r="B243" s="9" t="s">
        <v>43</v>
      </c>
      <c r="C243" s="9" t="s">
        <v>600</v>
      </c>
      <c r="D243" s="9" t="s">
        <v>601</v>
      </c>
      <c r="E243" s="10">
        <v>8748</v>
      </c>
      <c r="F243" s="10">
        <v>9623</v>
      </c>
      <c r="G243" s="10">
        <v>10498</v>
      </c>
      <c r="H243" s="10">
        <v>11710</v>
      </c>
      <c r="I243" s="10">
        <v>12922</v>
      </c>
      <c r="J243" s="10">
        <v>24724</v>
      </c>
      <c r="K243" s="9">
        <v>0</v>
      </c>
    </row>
    <row r="244" spans="1:11" ht="15.6" x14ac:dyDescent="0.3">
      <c r="A244" s="8" t="s">
        <v>602</v>
      </c>
      <c r="B244" s="9" t="s">
        <v>43</v>
      </c>
      <c r="C244" s="9" t="s">
        <v>603</v>
      </c>
      <c r="D244" s="9" t="s">
        <v>604</v>
      </c>
      <c r="E244" s="10">
        <v>9645</v>
      </c>
      <c r="F244" s="10">
        <v>10610</v>
      </c>
      <c r="G244" s="10">
        <v>11574</v>
      </c>
      <c r="H244" s="10">
        <v>12911</v>
      </c>
      <c r="I244" s="10">
        <v>14247</v>
      </c>
      <c r="J244" s="10">
        <v>24724</v>
      </c>
      <c r="K244" s="9">
        <v>0</v>
      </c>
    </row>
    <row r="245" spans="1:11" ht="15.6" x14ac:dyDescent="0.3">
      <c r="A245" s="8" t="s">
        <v>605</v>
      </c>
      <c r="B245" s="9" t="s">
        <v>43</v>
      </c>
      <c r="C245" s="9" t="s">
        <v>606</v>
      </c>
      <c r="D245" s="9" t="s">
        <v>607</v>
      </c>
      <c r="E245" s="10">
        <v>4209</v>
      </c>
      <c r="F245" s="10">
        <v>4630</v>
      </c>
      <c r="G245" s="10">
        <v>5050</v>
      </c>
      <c r="H245" s="10">
        <v>5633</v>
      </c>
      <c r="I245" s="10">
        <v>6216</v>
      </c>
      <c r="J245" s="10">
        <v>24724</v>
      </c>
      <c r="K245" s="9">
        <v>0</v>
      </c>
    </row>
    <row r="246" spans="1:11" ht="15.6" x14ac:dyDescent="0.3">
      <c r="A246" s="8" t="s">
        <v>608</v>
      </c>
      <c r="B246" s="9" t="s">
        <v>43</v>
      </c>
      <c r="C246" s="9" t="s">
        <v>609</v>
      </c>
      <c r="D246" s="9" t="s">
        <v>610</v>
      </c>
      <c r="E246" s="10">
        <v>5115</v>
      </c>
      <c r="F246" s="10">
        <v>5627</v>
      </c>
      <c r="G246" s="10">
        <v>6138</v>
      </c>
      <c r="H246" s="10">
        <v>6847</v>
      </c>
      <c r="I246" s="10">
        <v>7556</v>
      </c>
      <c r="J246" s="10">
        <v>24724</v>
      </c>
      <c r="K246" s="9">
        <v>1</v>
      </c>
    </row>
    <row r="247" spans="1:11" ht="15.6" x14ac:dyDescent="0.3">
      <c r="A247" s="8" t="s">
        <v>611</v>
      </c>
      <c r="B247" s="9" t="s">
        <v>43</v>
      </c>
      <c r="C247" s="9" t="s">
        <v>612</v>
      </c>
      <c r="D247" s="9" t="s">
        <v>613</v>
      </c>
      <c r="E247" s="10">
        <v>5921</v>
      </c>
      <c r="F247" s="10">
        <v>6513</v>
      </c>
      <c r="G247" s="10">
        <v>7105</v>
      </c>
      <c r="H247" s="10">
        <v>7926</v>
      </c>
      <c r="I247" s="10">
        <v>8747</v>
      </c>
      <c r="J247" s="10">
        <v>24724</v>
      </c>
      <c r="K247" s="9">
        <v>0</v>
      </c>
    </row>
    <row r="248" spans="1:11" ht="15.6" x14ac:dyDescent="0.3">
      <c r="A248" s="8" t="s">
        <v>614</v>
      </c>
      <c r="B248" s="9" t="s">
        <v>43</v>
      </c>
      <c r="C248" s="9" t="s">
        <v>615</v>
      </c>
      <c r="D248" s="9" t="s">
        <v>616</v>
      </c>
      <c r="E248" s="10">
        <v>3635</v>
      </c>
      <c r="F248" s="10">
        <v>3999</v>
      </c>
      <c r="G248" s="10">
        <v>4362</v>
      </c>
      <c r="H248" s="10">
        <v>4866</v>
      </c>
      <c r="I248" s="10">
        <v>5369</v>
      </c>
      <c r="J248" s="10">
        <v>24724</v>
      </c>
      <c r="K248" s="9">
        <v>1</v>
      </c>
    </row>
    <row r="249" spans="1:11" ht="15.6" x14ac:dyDescent="0.3">
      <c r="A249" s="8" t="s">
        <v>617</v>
      </c>
      <c r="B249" s="9" t="s">
        <v>43</v>
      </c>
      <c r="C249" s="9" t="s">
        <v>618</v>
      </c>
      <c r="D249" s="9" t="s">
        <v>45</v>
      </c>
      <c r="E249" s="10">
        <v>6855</v>
      </c>
      <c r="F249" s="10">
        <v>7541</v>
      </c>
      <c r="G249" s="10">
        <v>8226</v>
      </c>
      <c r="H249" s="10">
        <v>9176</v>
      </c>
      <c r="I249" s="10">
        <v>10125</v>
      </c>
      <c r="J249" s="10">
        <v>24724</v>
      </c>
      <c r="K249" s="9">
        <v>0</v>
      </c>
    </row>
    <row r="250" spans="1:11" ht="15.6" x14ac:dyDescent="0.3">
      <c r="A250" s="8" t="s">
        <v>619</v>
      </c>
      <c r="B250" s="9" t="s">
        <v>11</v>
      </c>
      <c r="C250" s="9" t="s">
        <v>620</v>
      </c>
      <c r="D250" s="9" t="s">
        <v>87</v>
      </c>
      <c r="E250" s="10">
        <v>3956</v>
      </c>
      <c r="F250" s="10">
        <v>4550</v>
      </c>
      <c r="G250" s="10">
        <v>5144</v>
      </c>
      <c r="H250" s="10">
        <v>5737</v>
      </c>
      <c r="I250" s="10">
        <v>6330</v>
      </c>
      <c r="J250" s="10">
        <v>24724</v>
      </c>
      <c r="K250" s="9">
        <v>0</v>
      </c>
    </row>
    <row r="251" spans="1:11" ht="15.6" x14ac:dyDescent="0.3">
      <c r="A251" s="8" t="s">
        <v>621</v>
      </c>
      <c r="B251" s="9" t="s">
        <v>11</v>
      </c>
      <c r="C251" s="9" t="s">
        <v>622</v>
      </c>
      <c r="D251" s="9" t="s">
        <v>39</v>
      </c>
      <c r="E251" s="10">
        <v>4154</v>
      </c>
      <c r="F251" s="10">
        <v>4778</v>
      </c>
      <c r="G251" s="10">
        <v>5401</v>
      </c>
      <c r="H251" s="10">
        <v>6025</v>
      </c>
      <c r="I251" s="10">
        <v>6648</v>
      </c>
      <c r="J251" s="10">
        <v>24724</v>
      </c>
      <c r="K251" s="9">
        <v>0</v>
      </c>
    </row>
    <row r="252" spans="1:11" ht="15.6" x14ac:dyDescent="0.3">
      <c r="A252" s="8" t="s">
        <v>623</v>
      </c>
      <c r="B252" s="9" t="s">
        <v>11</v>
      </c>
      <c r="C252" s="9" t="s">
        <v>624</v>
      </c>
      <c r="D252" s="9" t="s">
        <v>13</v>
      </c>
      <c r="E252" s="10">
        <v>4809</v>
      </c>
      <c r="F252" s="10">
        <v>5531</v>
      </c>
      <c r="G252" s="10">
        <v>6252</v>
      </c>
      <c r="H252" s="10">
        <v>6974</v>
      </c>
      <c r="I252" s="10">
        <v>7695</v>
      </c>
      <c r="J252" s="10">
        <v>24724</v>
      </c>
      <c r="K252" s="9">
        <v>0</v>
      </c>
    </row>
    <row r="253" spans="1:11" ht="15.6" x14ac:dyDescent="0.3">
      <c r="A253" s="8" t="s">
        <v>625</v>
      </c>
      <c r="B253" s="9" t="s">
        <v>11</v>
      </c>
      <c r="C253" s="9" t="s">
        <v>626</v>
      </c>
      <c r="D253" s="9" t="s">
        <v>97</v>
      </c>
      <c r="E253" s="10">
        <v>5845</v>
      </c>
      <c r="F253" s="10">
        <v>6722</v>
      </c>
      <c r="G253" s="10">
        <v>7599</v>
      </c>
      <c r="H253" s="10">
        <v>8476</v>
      </c>
      <c r="I253" s="10">
        <v>9353</v>
      </c>
      <c r="J253" s="10">
        <v>24724</v>
      </c>
      <c r="K253" s="9">
        <v>0</v>
      </c>
    </row>
    <row r="254" spans="1:11" ht="15.6" x14ac:dyDescent="0.3">
      <c r="A254" s="8" t="s">
        <v>627</v>
      </c>
      <c r="B254" s="9" t="s">
        <v>11</v>
      </c>
      <c r="C254" s="9" t="s">
        <v>628</v>
      </c>
      <c r="D254" s="9" t="s">
        <v>27</v>
      </c>
      <c r="E254" s="10">
        <v>7460</v>
      </c>
      <c r="F254" s="10">
        <v>8580</v>
      </c>
      <c r="G254" s="10">
        <v>9700</v>
      </c>
      <c r="H254" s="10">
        <v>10819</v>
      </c>
      <c r="I254" s="10">
        <v>11938</v>
      </c>
      <c r="J254" s="10">
        <v>24724</v>
      </c>
      <c r="K254" s="9">
        <v>0</v>
      </c>
    </row>
    <row r="255" spans="1:11" ht="15.6" x14ac:dyDescent="0.3">
      <c r="A255" s="8" t="s">
        <v>629</v>
      </c>
      <c r="B255" s="9" t="s">
        <v>11</v>
      </c>
      <c r="C255" s="9" t="s">
        <v>630</v>
      </c>
      <c r="D255" s="9" t="s">
        <v>81</v>
      </c>
      <c r="E255" s="10">
        <v>7834</v>
      </c>
      <c r="F255" s="10">
        <v>9009</v>
      </c>
      <c r="G255" s="10">
        <v>10184</v>
      </c>
      <c r="H255" s="10">
        <v>11360</v>
      </c>
      <c r="I255" s="10">
        <v>12535</v>
      </c>
      <c r="J255" s="10">
        <v>24724</v>
      </c>
      <c r="K255" s="9">
        <v>0</v>
      </c>
    </row>
    <row r="256" spans="1:11" ht="15.6" x14ac:dyDescent="0.3">
      <c r="A256" s="8" t="s">
        <v>631</v>
      </c>
      <c r="B256" s="9" t="s">
        <v>43</v>
      </c>
      <c r="C256" s="9" t="s">
        <v>632</v>
      </c>
      <c r="D256" s="9" t="s">
        <v>104</v>
      </c>
      <c r="E256" s="10">
        <v>5639</v>
      </c>
      <c r="F256" s="10">
        <v>6203</v>
      </c>
      <c r="G256" s="10">
        <v>6767</v>
      </c>
      <c r="H256" s="10">
        <v>7549</v>
      </c>
      <c r="I256" s="10">
        <v>8330</v>
      </c>
      <c r="J256" s="10">
        <v>24724</v>
      </c>
      <c r="K256" s="9">
        <v>0</v>
      </c>
    </row>
    <row r="257" spans="1:11" ht="15.6" x14ac:dyDescent="0.3">
      <c r="A257" s="8" t="s">
        <v>633</v>
      </c>
      <c r="B257" s="9" t="s">
        <v>43</v>
      </c>
      <c r="C257" s="9" t="s">
        <v>634</v>
      </c>
      <c r="D257" s="9" t="s">
        <v>613</v>
      </c>
      <c r="E257" s="10">
        <v>5921</v>
      </c>
      <c r="F257" s="10">
        <v>6513</v>
      </c>
      <c r="G257" s="10">
        <v>7105</v>
      </c>
      <c r="H257" s="10">
        <v>7926</v>
      </c>
      <c r="I257" s="10">
        <v>8747</v>
      </c>
      <c r="J257" s="10">
        <v>24724</v>
      </c>
      <c r="K257" s="9">
        <v>0</v>
      </c>
    </row>
    <row r="258" spans="1:11" ht="15.6" x14ac:dyDescent="0.3">
      <c r="A258" s="8" t="s">
        <v>635</v>
      </c>
      <c r="B258" s="9" t="s">
        <v>43</v>
      </c>
      <c r="C258" s="9" t="s">
        <v>636</v>
      </c>
      <c r="D258" s="9" t="s">
        <v>108</v>
      </c>
      <c r="E258" s="10">
        <v>6528</v>
      </c>
      <c r="F258" s="10">
        <v>7181</v>
      </c>
      <c r="G258" s="10">
        <v>7833</v>
      </c>
      <c r="H258" s="10">
        <v>8738</v>
      </c>
      <c r="I258" s="10">
        <v>9643</v>
      </c>
      <c r="J258" s="10">
        <v>24724</v>
      </c>
      <c r="K258" s="9">
        <v>0</v>
      </c>
    </row>
    <row r="259" spans="1:11" ht="15.6" x14ac:dyDescent="0.3">
      <c r="A259" s="8" t="s">
        <v>637</v>
      </c>
      <c r="B259" s="9" t="s">
        <v>220</v>
      </c>
      <c r="C259" s="9" t="s">
        <v>638</v>
      </c>
      <c r="D259" s="9" t="s">
        <v>222</v>
      </c>
      <c r="E259" s="10">
        <v>2952</v>
      </c>
      <c r="F259" s="10">
        <v>3248</v>
      </c>
      <c r="G259" s="10">
        <v>3543</v>
      </c>
      <c r="H259" s="10">
        <v>3838</v>
      </c>
      <c r="I259" s="10">
        <v>4133</v>
      </c>
      <c r="J259" s="10">
        <v>24724</v>
      </c>
      <c r="K259" s="9">
        <v>1</v>
      </c>
    </row>
    <row r="260" spans="1:11" ht="15.6" x14ac:dyDescent="0.3">
      <c r="A260" s="8" t="s">
        <v>639</v>
      </c>
      <c r="B260" s="9" t="s">
        <v>220</v>
      </c>
      <c r="C260" s="9" t="s">
        <v>640</v>
      </c>
      <c r="D260" s="9" t="s">
        <v>463</v>
      </c>
      <c r="E260" s="10">
        <v>3255</v>
      </c>
      <c r="F260" s="10">
        <v>3581</v>
      </c>
      <c r="G260" s="10">
        <v>3906</v>
      </c>
      <c r="H260" s="10">
        <v>4232</v>
      </c>
      <c r="I260" s="10">
        <v>4558</v>
      </c>
      <c r="J260" s="10">
        <v>24724</v>
      </c>
      <c r="K260" s="9">
        <v>1</v>
      </c>
    </row>
    <row r="261" spans="1:11" ht="15.6" x14ac:dyDescent="0.3">
      <c r="A261" s="8" t="s">
        <v>641</v>
      </c>
      <c r="B261" s="9" t="s">
        <v>220</v>
      </c>
      <c r="C261" s="9" t="s">
        <v>642</v>
      </c>
      <c r="D261" s="9" t="s">
        <v>643</v>
      </c>
      <c r="E261" s="10">
        <v>3956</v>
      </c>
      <c r="F261" s="10">
        <v>4352</v>
      </c>
      <c r="G261" s="10">
        <v>4748</v>
      </c>
      <c r="H261" s="10">
        <v>5144</v>
      </c>
      <c r="I261" s="10">
        <v>5539</v>
      </c>
      <c r="J261" s="10">
        <v>24724</v>
      </c>
      <c r="K261" s="9">
        <v>1</v>
      </c>
    </row>
    <row r="262" spans="1:11" ht="15.6" x14ac:dyDescent="0.3">
      <c r="A262" s="8" t="s">
        <v>644</v>
      </c>
      <c r="B262" s="9" t="s">
        <v>43</v>
      </c>
      <c r="C262" s="9" t="s">
        <v>645</v>
      </c>
      <c r="D262" s="9" t="s">
        <v>610</v>
      </c>
      <c r="E262" s="10">
        <v>5115</v>
      </c>
      <c r="F262" s="10">
        <v>5627</v>
      </c>
      <c r="G262" s="10">
        <v>6138</v>
      </c>
      <c r="H262" s="10">
        <v>6847</v>
      </c>
      <c r="I262" s="10">
        <v>7556</v>
      </c>
      <c r="J262" s="10">
        <v>24724</v>
      </c>
      <c r="K262" s="9">
        <v>1</v>
      </c>
    </row>
    <row r="263" spans="1:11" ht="15.6" x14ac:dyDescent="0.3">
      <c r="A263" s="8" t="s">
        <v>646</v>
      </c>
      <c r="B263" s="9" t="s">
        <v>43</v>
      </c>
      <c r="C263" s="9" t="s">
        <v>647</v>
      </c>
      <c r="D263" s="9" t="s">
        <v>648</v>
      </c>
      <c r="E263" s="10">
        <v>5370</v>
      </c>
      <c r="F263" s="10">
        <v>5908</v>
      </c>
      <c r="G263" s="10">
        <v>6445</v>
      </c>
      <c r="H263" s="10">
        <v>7189</v>
      </c>
      <c r="I263" s="10">
        <v>7933</v>
      </c>
      <c r="J263" s="10">
        <v>24724</v>
      </c>
      <c r="K263" s="9">
        <v>0</v>
      </c>
    </row>
    <row r="264" spans="1:11" ht="15.6" x14ac:dyDescent="0.3">
      <c r="A264" s="8" t="s">
        <v>649</v>
      </c>
      <c r="B264" s="9" t="s">
        <v>43</v>
      </c>
      <c r="C264" s="9" t="s">
        <v>650</v>
      </c>
      <c r="D264" s="9" t="s">
        <v>104</v>
      </c>
      <c r="E264" s="10">
        <v>5639</v>
      </c>
      <c r="F264" s="10">
        <v>6203</v>
      </c>
      <c r="G264" s="10">
        <v>6767</v>
      </c>
      <c r="H264" s="10">
        <v>7549</v>
      </c>
      <c r="I264" s="10">
        <v>8330</v>
      </c>
      <c r="J264" s="10">
        <v>24724</v>
      </c>
      <c r="K264" s="9">
        <v>0</v>
      </c>
    </row>
    <row r="265" spans="1:11" ht="15.6" x14ac:dyDescent="0.3">
      <c r="A265" s="8" t="s">
        <v>651</v>
      </c>
      <c r="B265" s="9" t="s">
        <v>43</v>
      </c>
      <c r="C265" s="9" t="s">
        <v>652</v>
      </c>
      <c r="D265" s="9" t="s">
        <v>653</v>
      </c>
      <c r="E265" s="10">
        <v>4872</v>
      </c>
      <c r="F265" s="10">
        <v>5359</v>
      </c>
      <c r="G265" s="10">
        <v>5845</v>
      </c>
      <c r="H265" s="10">
        <v>6521</v>
      </c>
      <c r="I265" s="10">
        <v>7196</v>
      </c>
      <c r="J265" s="10">
        <v>24724</v>
      </c>
      <c r="K265" s="9">
        <v>0</v>
      </c>
    </row>
    <row r="266" spans="1:11" ht="15.6" x14ac:dyDescent="0.3">
      <c r="A266" s="8" t="s">
        <v>654</v>
      </c>
      <c r="B266" s="9" t="s">
        <v>43</v>
      </c>
      <c r="C266" s="9" t="s">
        <v>655</v>
      </c>
      <c r="D266" s="9" t="s">
        <v>648</v>
      </c>
      <c r="E266" s="10">
        <v>5370</v>
      </c>
      <c r="F266" s="10">
        <v>5908</v>
      </c>
      <c r="G266" s="10">
        <v>6445</v>
      </c>
      <c r="H266" s="10">
        <v>7189</v>
      </c>
      <c r="I266" s="10">
        <v>7933</v>
      </c>
      <c r="J266" s="10">
        <v>24724</v>
      </c>
      <c r="K266" s="9">
        <v>0</v>
      </c>
    </row>
    <row r="267" spans="1:11" ht="15.6" x14ac:dyDescent="0.3">
      <c r="A267" s="8" t="s">
        <v>656</v>
      </c>
      <c r="B267" s="9" t="s">
        <v>43</v>
      </c>
      <c r="C267" s="9" t="s">
        <v>657</v>
      </c>
      <c r="D267" s="9" t="s">
        <v>658</v>
      </c>
      <c r="E267" s="10">
        <v>6217</v>
      </c>
      <c r="F267" s="10">
        <v>6839</v>
      </c>
      <c r="G267" s="10">
        <v>7460</v>
      </c>
      <c r="H267" s="10">
        <v>8322</v>
      </c>
      <c r="I267" s="10">
        <v>9183</v>
      </c>
      <c r="J267" s="10">
        <v>24724</v>
      </c>
      <c r="K267" s="9">
        <v>0</v>
      </c>
    </row>
    <row r="268" spans="1:11" ht="15.6" x14ac:dyDescent="0.3">
      <c r="A268" s="8" t="s">
        <v>659</v>
      </c>
      <c r="B268" s="9" t="s">
        <v>43</v>
      </c>
      <c r="C268" s="9" t="s">
        <v>660</v>
      </c>
      <c r="D268" s="9" t="s">
        <v>661</v>
      </c>
      <c r="E268" s="10">
        <v>7198</v>
      </c>
      <c r="F268" s="10">
        <v>7918</v>
      </c>
      <c r="G268" s="10">
        <v>8637</v>
      </c>
      <c r="H268" s="10">
        <v>9635</v>
      </c>
      <c r="I268" s="10">
        <v>10632</v>
      </c>
      <c r="J268" s="10">
        <v>24724</v>
      </c>
      <c r="K268" s="9">
        <v>0</v>
      </c>
    </row>
    <row r="269" spans="1:11" ht="15.6" x14ac:dyDescent="0.3">
      <c r="A269" s="8" t="s">
        <v>662</v>
      </c>
      <c r="B269" s="9" t="s">
        <v>43</v>
      </c>
      <c r="C269" s="9" t="s">
        <v>663</v>
      </c>
      <c r="D269" s="9" t="s">
        <v>51</v>
      </c>
      <c r="E269" s="10">
        <v>8332</v>
      </c>
      <c r="F269" s="10">
        <v>9165</v>
      </c>
      <c r="G269" s="10">
        <v>9998</v>
      </c>
      <c r="H269" s="10">
        <v>11153</v>
      </c>
      <c r="I269" s="10">
        <v>12307</v>
      </c>
      <c r="J269" s="10">
        <v>24724</v>
      </c>
      <c r="K269" s="9">
        <v>0</v>
      </c>
    </row>
    <row r="270" spans="1:11" ht="15.6" x14ac:dyDescent="0.3">
      <c r="A270" s="8" t="s">
        <v>664</v>
      </c>
      <c r="B270" s="9" t="s">
        <v>43</v>
      </c>
      <c r="C270" s="9" t="s">
        <v>665</v>
      </c>
      <c r="D270" s="9" t="s">
        <v>56</v>
      </c>
      <c r="E270" s="10">
        <v>9186</v>
      </c>
      <c r="F270" s="10">
        <v>10105</v>
      </c>
      <c r="G270" s="10">
        <v>11023</v>
      </c>
      <c r="H270" s="10">
        <v>12296</v>
      </c>
      <c r="I270" s="10">
        <v>13569</v>
      </c>
      <c r="J270" s="10">
        <v>24724</v>
      </c>
      <c r="K270" s="9">
        <v>0</v>
      </c>
    </row>
    <row r="271" spans="1:11" ht="15.6" x14ac:dyDescent="0.3">
      <c r="A271" s="8" t="s">
        <v>666</v>
      </c>
      <c r="B271" s="9" t="s">
        <v>220</v>
      </c>
      <c r="C271" s="9" t="s">
        <v>667</v>
      </c>
      <c r="D271" s="9" t="s">
        <v>643</v>
      </c>
      <c r="E271" s="10">
        <v>3956</v>
      </c>
      <c r="F271" s="10">
        <v>4352</v>
      </c>
      <c r="G271" s="10">
        <v>4748</v>
      </c>
      <c r="H271" s="10">
        <v>5144</v>
      </c>
      <c r="I271" s="10">
        <v>5539</v>
      </c>
      <c r="J271" s="10">
        <v>24724</v>
      </c>
      <c r="K271" s="9">
        <v>1</v>
      </c>
    </row>
    <row r="272" spans="1:11" ht="15.6" x14ac:dyDescent="0.3">
      <c r="A272" s="8" t="s">
        <v>668</v>
      </c>
      <c r="B272" s="9" t="s">
        <v>220</v>
      </c>
      <c r="C272" s="9" t="s">
        <v>669</v>
      </c>
      <c r="D272" s="9" t="s">
        <v>441</v>
      </c>
      <c r="E272" s="10">
        <v>4154</v>
      </c>
      <c r="F272" s="10">
        <v>4570</v>
      </c>
      <c r="G272" s="10">
        <v>4985</v>
      </c>
      <c r="H272" s="10">
        <v>5401</v>
      </c>
      <c r="I272" s="10">
        <v>5816</v>
      </c>
      <c r="J272" s="10">
        <v>24724</v>
      </c>
      <c r="K272" s="9">
        <v>1</v>
      </c>
    </row>
    <row r="273" spans="1:11" ht="15.6" x14ac:dyDescent="0.3">
      <c r="A273" s="8" t="s">
        <v>670</v>
      </c>
      <c r="B273" s="9" t="s">
        <v>220</v>
      </c>
      <c r="C273" s="9" t="s">
        <v>671</v>
      </c>
      <c r="D273" s="9" t="s">
        <v>444</v>
      </c>
      <c r="E273" s="10">
        <v>4809</v>
      </c>
      <c r="F273" s="10">
        <v>5290</v>
      </c>
      <c r="G273" s="10">
        <v>5771</v>
      </c>
      <c r="H273" s="10">
        <v>6252</v>
      </c>
      <c r="I273" s="10">
        <v>6733</v>
      </c>
      <c r="J273" s="10">
        <v>24724</v>
      </c>
      <c r="K273" s="9">
        <v>1</v>
      </c>
    </row>
    <row r="274" spans="1:11" ht="15.6" x14ac:dyDescent="0.3">
      <c r="A274" s="8" t="s">
        <v>672</v>
      </c>
      <c r="B274" s="9" t="s">
        <v>220</v>
      </c>
      <c r="C274" s="9" t="s">
        <v>673</v>
      </c>
      <c r="D274" s="9" t="s">
        <v>591</v>
      </c>
      <c r="E274" s="10">
        <v>5050</v>
      </c>
      <c r="F274" s="10">
        <v>5555</v>
      </c>
      <c r="G274" s="10">
        <v>6059</v>
      </c>
      <c r="H274" s="10">
        <v>6565</v>
      </c>
      <c r="I274" s="10">
        <v>7070</v>
      </c>
      <c r="J274" s="10">
        <v>24724</v>
      </c>
      <c r="K274" s="9">
        <v>0</v>
      </c>
    </row>
    <row r="275" spans="1:11" ht="15.6" x14ac:dyDescent="0.3">
      <c r="A275" s="8" t="s">
        <v>674</v>
      </c>
      <c r="B275" s="9" t="s">
        <v>220</v>
      </c>
      <c r="C275" s="9" t="s">
        <v>675</v>
      </c>
      <c r="D275" s="9" t="s">
        <v>676</v>
      </c>
      <c r="E275" s="10">
        <v>3100</v>
      </c>
      <c r="F275" s="10">
        <v>3410</v>
      </c>
      <c r="G275" s="10">
        <v>3720</v>
      </c>
      <c r="H275" s="10">
        <v>4030</v>
      </c>
      <c r="I275" s="10">
        <v>4340</v>
      </c>
      <c r="J275" s="10">
        <v>24724</v>
      </c>
      <c r="K275" s="9">
        <v>1</v>
      </c>
    </row>
    <row r="276" spans="1:11" ht="15.6" x14ac:dyDescent="0.3">
      <c r="A276" s="8" t="s">
        <v>677</v>
      </c>
      <c r="B276" s="9" t="s">
        <v>220</v>
      </c>
      <c r="C276" s="9" t="s">
        <v>678</v>
      </c>
      <c r="D276" s="9" t="s">
        <v>544</v>
      </c>
      <c r="E276" s="10">
        <v>3768</v>
      </c>
      <c r="F276" s="10">
        <v>4145</v>
      </c>
      <c r="G276" s="10">
        <v>4522</v>
      </c>
      <c r="H276" s="10">
        <v>4899</v>
      </c>
      <c r="I276" s="10">
        <v>5276</v>
      </c>
      <c r="J276" s="10">
        <v>24724</v>
      </c>
      <c r="K276" s="9">
        <v>1</v>
      </c>
    </row>
    <row r="277" spans="1:11" ht="15.6" x14ac:dyDescent="0.3">
      <c r="A277" s="8" t="s">
        <v>679</v>
      </c>
      <c r="B277" s="9" t="s">
        <v>220</v>
      </c>
      <c r="C277" s="9" t="s">
        <v>680</v>
      </c>
      <c r="D277" s="9" t="s">
        <v>681</v>
      </c>
      <c r="E277" s="10">
        <v>4580</v>
      </c>
      <c r="F277" s="10">
        <v>5038</v>
      </c>
      <c r="G277" s="10">
        <v>5496</v>
      </c>
      <c r="H277" s="10">
        <v>5955</v>
      </c>
      <c r="I277" s="10">
        <v>6413</v>
      </c>
      <c r="J277" s="10">
        <v>24724</v>
      </c>
      <c r="K277" s="9">
        <v>1</v>
      </c>
    </row>
    <row r="278" spans="1:11" ht="15.6" x14ac:dyDescent="0.3">
      <c r="A278" s="8" t="s">
        <v>682</v>
      </c>
      <c r="B278" s="9" t="s">
        <v>220</v>
      </c>
      <c r="C278" s="9" t="s">
        <v>683</v>
      </c>
      <c r="D278" s="9" t="s">
        <v>444</v>
      </c>
      <c r="E278" s="10">
        <v>4809</v>
      </c>
      <c r="F278" s="10">
        <v>5290</v>
      </c>
      <c r="G278" s="10">
        <v>5771</v>
      </c>
      <c r="H278" s="10">
        <v>6252</v>
      </c>
      <c r="I278" s="10">
        <v>6733</v>
      </c>
      <c r="J278" s="10">
        <v>24724</v>
      </c>
      <c r="K278" s="9">
        <v>1</v>
      </c>
    </row>
    <row r="279" spans="1:11" ht="15.6" x14ac:dyDescent="0.3">
      <c r="A279" s="8" t="s">
        <v>684</v>
      </c>
      <c r="B279" s="9" t="s">
        <v>11</v>
      </c>
      <c r="C279" s="9" t="s">
        <v>685</v>
      </c>
      <c r="D279" s="9" t="s">
        <v>231</v>
      </c>
      <c r="E279" s="10">
        <v>5050</v>
      </c>
      <c r="F279" s="10">
        <v>5808</v>
      </c>
      <c r="G279" s="10">
        <v>6565</v>
      </c>
      <c r="H279" s="10">
        <v>7323</v>
      </c>
      <c r="I279" s="10">
        <v>8080</v>
      </c>
      <c r="J279" s="10">
        <v>24724</v>
      </c>
      <c r="K279" s="9">
        <v>0</v>
      </c>
    </row>
    <row r="280" spans="1:11" ht="15.6" x14ac:dyDescent="0.3">
      <c r="A280" s="8" t="s">
        <v>686</v>
      </c>
      <c r="B280" s="9" t="s">
        <v>11</v>
      </c>
      <c r="C280" s="9" t="s">
        <v>687</v>
      </c>
      <c r="D280" s="9" t="s">
        <v>199</v>
      </c>
      <c r="E280" s="10">
        <v>5567</v>
      </c>
      <c r="F280" s="10">
        <v>6403</v>
      </c>
      <c r="G280" s="10">
        <v>7238</v>
      </c>
      <c r="H280" s="10">
        <v>8073</v>
      </c>
      <c r="I280" s="10">
        <v>8908</v>
      </c>
      <c r="J280" s="10">
        <v>24724</v>
      </c>
      <c r="K280" s="9">
        <v>0</v>
      </c>
    </row>
    <row r="281" spans="1:11" ht="15.6" x14ac:dyDescent="0.3">
      <c r="A281" s="8" t="s">
        <v>688</v>
      </c>
      <c r="B281" s="9" t="s">
        <v>11</v>
      </c>
      <c r="C281" s="9" t="s">
        <v>689</v>
      </c>
      <c r="D281" s="9" t="s">
        <v>112</v>
      </c>
      <c r="E281" s="10">
        <v>6138</v>
      </c>
      <c r="F281" s="10">
        <v>7059</v>
      </c>
      <c r="G281" s="10">
        <v>7979</v>
      </c>
      <c r="H281" s="10">
        <v>8900</v>
      </c>
      <c r="I281" s="10">
        <v>9821</v>
      </c>
      <c r="J281" s="10">
        <v>24724</v>
      </c>
      <c r="K281" s="9">
        <v>0</v>
      </c>
    </row>
    <row r="282" spans="1:11" ht="15.6" x14ac:dyDescent="0.3">
      <c r="A282" s="8" t="s">
        <v>690</v>
      </c>
      <c r="B282" s="9" t="s">
        <v>11</v>
      </c>
      <c r="C282" s="9" t="s">
        <v>691</v>
      </c>
      <c r="D282" s="9" t="s">
        <v>13</v>
      </c>
      <c r="E282" s="10">
        <v>4809</v>
      </c>
      <c r="F282" s="10">
        <v>5531</v>
      </c>
      <c r="G282" s="10">
        <v>6252</v>
      </c>
      <c r="H282" s="10">
        <v>6974</v>
      </c>
      <c r="I282" s="10">
        <v>7695</v>
      </c>
      <c r="J282" s="10">
        <v>24724</v>
      </c>
      <c r="K282" s="9">
        <v>0</v>
      </c>
    </row>
    <row r="283" spans="1:11" ht="15.6" x14ac:dyDescent="0.3">
      <c r="A283" s="8" t="s">
        <v>692</v>
      </c>
      <c r="B283" s="9" t="s">
        <v>11</v>
      </c>
      <c r="C283" s="9" t="s">
        <v>693</v>
      </c>
      <c r="D283" s="9" t="s">
        <v>27</v>
      </c>
      <c r="E283" s="10">
        <v>7460</v>
      </c>
      <c r="F283" s="10">
        <v>8580</v>
      </c>
      <c r="G283" s="10">
        <v>9700</v>
      </c>
      <c r="H283" s="10">
        <v>10819</v>
      </c>
      <c r="I283" s="10">
        <v>11938</v>
      </c>
      <c r="J283" s="10">
        <v>24724</v>
      </c>
      <c r="K283" s="9">
        <v>0</v>
      </c>
    </row>
    <row r="284" spans="1:11" ht="15.6" x14ac:dyDescent="0.3">
      <c r="A284" s="8" t="s">
        <v>694</v>
      </c>
      <c r="B284" s="9" t="s">
        <v>11</v>
      </c>
      <c r="C284" s="9" t="s">
        <v>695</v>
      </c>
      <c r="D284" s="9" t="s">
        <v>81</v>
      </c>
      <c r="E284" s="10">
        <v>7834</v>
      </c>
      <c r="F284" s="10">
        <v>9009</v>
      </c>
      <c r="G284" s="10">
        <v>10184</v>
      </c>
      <c r="H284" s="10">
        <v>11360</v>
      </c>
      <c r="I284" s="10">
        <v>12535</v>
      </c>
      <c r="J284" s="10">
        <v>24724</v>
      </c>
      <c r="K284" s="9">
        <v>0</v>
      </c>
    </row>
    <row r="285" spans="1:11" ht="15.6" x14ac:dyDescent="0.3">
      <c r="A285" s="8" t="s">
        <v>696</v>
      </c>
      <c r="B285" s="9" t="s">
        <v>11</v>
      </c>
      <c r="C285" s="9" t="s">
        <v>697</v>
      </c>
      <c r="D285" s="9" t="s">
        <v>39</v>
      </c>
      <c r="E285" s="10">
        <v>4154</v>
      </c>
      <c r="F285" s="10">
        <v>4778</v>
      </c>
      <c r="G285" s="10">
        <v>5401</v>
      </c>
      <c r="H285" s="10">
        <v>6025</v>
      </c>
      <c r="I285" s="10">
        <v>6648</v>
      </c>
      <c r="J285" s="10">
        <v>24724</v>
      </c>
      <c r="K285" s="9">
        <v>1</v>
      </c>
    </row>
    <row r="286" spans="1:11" ht="15.6" x14ac:dyDescent="0.3">
      <c r="A286" s="8" t="s">
        <v>698</v>
      </c>
      <c r="B286" s="9" t="s">
        <v>11</v>
      </c>
      <c r="C286" s="9" t="s">
        <v>699</v>
      </c>
      <c r="D286" s="9" t="s">
        <v>231</v>
      </c>
      <c r="E286" s="10">
        <v>5050</v>
      </c>
      <c r="F286" s="10">
        <v>5808</v>
      </c>
      <c r="G286" s="10">
        <v>6565</v>
      </c>
      <c r="H286" s="10">
        <v>7323</v>
      </c>
      <c r="I286" s="10">
        <v>8080</v>
      </c>
      <c r="J286" s="10">
        <v>24724</v>
      </c>
      <c r="K286" s="9">
        <v>1</v>
      </c>
    </row>
    <row r="287" spans="1:11" ht="15.6" x14ac:dyDescent="0.3">
      <c r="A287" s="8" t="s">
        <v>700</v>
      </c>
      <c r="B287" s="9" t="s">
        <v>11</v>
      </c>
      <c r="C287" s="9" t="s">
        <v>701</v>
      </c>
      <c r="D287" s="9" t="s">
        <v>97</v>
      </c>
      <c r="E287" s="10">
        <v>5845</v>
      </c>
      <c r="F287" s="10">
        <v>6722</v>
      </c>
      <c r="G287" s="10">
        <v>7599</v>
      </c>
      <c r="H287" s="10">
        <v>8476</v>
      </c>
      <c r="I287" s="10">
        <v>9353</v>
      </c>
      <c r="J287" s="10">
        <v>24724</v>
      </c>
      <c r="K287" s="9">
        <v>0</v>
      </c>
    </row>
    <row r="288" spans="1:11" ht="15.6" x14ac:dyDescent="0.3">
      <c r="A288" s="8" t="s">
        <v>702</v>
      </c>
      <c r="B288" s="9" t="s">
        <v>11</v>
      </c>
      <c r="C288" s="9" t="s">
        <v>703</v>
      </c>
      <c r="D288" s="9" t="s">
        <v>186</v>
      </c>
      <c r="E288" s="10">
        <v>3768</v>
      </c>
      <c r="F288" s="10">
        <v>4334</v>
      </c>
      <c r="G288" s="10">
        <v>4899</v>
      </c>
      <c r="H288" s="10">
        <v>5465</v>
      </c>
      <c r="I288" s="10">
        <v>6030</v>
      </c>
      <c r="J288" s="10">
        <v>24724</v>
      </c>
      <c r="K288" s="9">
        <v>1</v>
      </c>
    </row>
    <row r="289" spans="1:11" ht="15.6" x14ac:dyDescent="0.3">
      <c r="A289" s="8" t="s">
        <v>1991</v>
      </c>
      <c r="B289" s="9" t="s">
        <v>145</v>
      </c>
      <c r="C289" s="9" t="s">
        <v>1992</v>
      </c>
      <c r="D289" s="9" t="s">
        <v>306</v>
      </c>
      <c r="E289" s="10">
        <v>6294</v>
      </c>
      <c r="F289" s="10">
        <v>6924</v>
      </c>
      <c r="G289" s="10">
        <v>7553</v>
      </c>
      <c r="H289" s="10">
        <v>8183</v>
      </c>
      <c r="I289" s="10">
        <v>8813</v>
      </c>
      <c r="J289" s="10">
        <v>24724</v>
      </c>
      <c r="K289" s="9" t="s">
        <v>1948</v>
      </c>
    </row>
    <row r="290" spans="1:11" ht="15.6" x14ac:dyDescent="0.3">
      <c r="A290" s="8" t="s">
        <v>1993</v>
      </c>
      <c r="B290" s="9" t="s">
        <v>145</v>
      </c>
      <c r="C290" s="9" t="s">
        <v>1994</v>
      </c>
      <c r="D290" s="9" t="s">
        <v>454</v>
      </c>
      <c r="E290" s="10">
        <v>6939</v>
      </c>
      <c r="F290" s="10">
        <v>7634</v>
      </c>
      <c r="G290" s="10">
        <v>8328</v>
      </c>
      <c r="H290" s="10">
        <v>9022</v>
      </c>
      <c r="I290" s="10">
        <v>9715</v>
      </c>
      <c r="J290" s="10">
        <v>24724</v>
      </c>
      <c r="K290" s="9" t="s">
        <v>1948</v>
      </c>
    </row>
    <row r="291" spans="1:11" ht="15.6" x14ac:dyDescent="0.3">
      <c r="A291" s="8" t="s">
        <v>1995</v>
      </c>
      <c r="B291" s="9" t="s">
        <v>145</v>
      </c>
      <c r="C291" s="9" t="s">
        <v>1996</v>
      </c>
      <c r="D291" s="9" t="s">
        <v>1997</v>
      </c>
      <c r="E291" s="10">
        <v>7650</v>
      </c>
      <c r="F291" s="10">
        <v>8416</v>
      </c>
      <c r="G291" s="10">
        <v>9181</v>
      </c>
      <c r="H291" s="10">
        <v>9946</v>
      </c>
      <c r="I291" s="10">
        <v>10711</v>
      </c>
      <c r="J291" s="10">
        <v>24724</v>
      </c>
      <c r="K291" s="9" t="s">
        <v>1948</v>
      </c>
    </row>
    <row r="292" spans="1:11" ht="15.6" x14ac:dyDescent="0.3">
      <c r="A292" s="8" t="s">
        <v>1998</v>
      </c>
      <c r="B292" s="9" t="s">
        <v>145</v>
      </c>
      <c r="C292" s="9" t="s">
        <v>1999</v>
      </c>
      <c r="D292" s="9" t="s">
        <v>457</v>
      </c>
      <c r="E292" s="10">
        <v>8033</v>
      </c>
      <c r="F292" s="10">
        <v>8837</v>
      </c>
      <c r="G292" s="10">
        <v>9641</v>
      </c>
      <c r="H292" s="10">
        <v>10444</v>
      </c>
      <c r="I292" s="10">
        <v>11247</v>
      </c>
      <c r="J292" s="10">
        <v>24724</v>
      </c>
      <c r="K292" s="9" t="s">
        <v>1948</v>
      </c>
    </row>
    <row r="293" spans="1:11" ht="15.6" x14ac:dyDescent="0.3">
      <c r="A293" s="8" t="s">
        <v>2000</v>
      </c>
      <c r="B293" s="9" t="s">
        <v>145</v>
      </c>
      <c r="C293" s="9" t="s">
        <v>2001</v>
      </c>
      <c r="D293" s="9" t="s">
        <v>401</v>
      </c>
      <c r="E293" s="10">
        <v>5179</v>
      </c>
      <c r="F293" s="10">
        <v>5697</v>
      </c>
      <c r="G293" s="10">
        <v>6214</v>
      </c>
      <c r="H293" s="10">
        <v>6732</v>
      </c>
      <c r="I293" s="10">
        <v>7250</v>
      </c>
      <c r="J293" s="10">
        <v>24724</v>
      </c>
      <c r="K293" s="9" t="s">
        <v>1948</v>
      </c>
    </row>
    <row r="294" spans="1:11" ht="15.6" x14ac:dyDescent="0.3">
      <c r="A294" s="8" t="s">
        <v>2002</v>
      </c>
      <c r="B294" s="9" t="s">
        <v>145</v>
      </c>
      <c r="C294" s="9" t="s">
        <v>2003</v>
      </c>
      <c r="D294" s="9" t="s">
        <v>717</v>
      </c>
      <c r="E294" s="10">
        <v>8435</v>
      </c>
      <c r="F294" s="10">
        <v>9279</v>
      </c>
      <c r="G294" s="10">
        <v>10123</v>
      </c>
      <c r="H294" s="10">
        <v>10966</v>
      </c>
      <c r="I294" s="10">
        <v>11809</v>
      </c>
      <c r="J294" s="10">
        <v>24724</v>
      </c>
      <c r="K294" s="9" t="s">
        <v>1948</v>
      </c>
    </row>
    <row r="295" spans="1:11" ht="15.6" x14ac:dyDescent="0.3">
      <c r="A295" s="8" t="s">
        <v>2004</v>
      </c>
      <c r="B295" s="9" t="s">
        <v>145</v>
      </c>
      <c r="C295" s="9" t="s">
        <v>2005</v>
      </c>
      <c r="D295" s="9" t="s">
        <v>460</v>
      </c>
      <c r="E295" s="10">
        <v>8857</v>
      </c>
      <c r="F295" s="10">
        <v>9743</v>
      </c>
      <c r="G295" s="10">
        <v>10629</v>
      </c>
      <c r="H295" s="10">
        <v>11515</v>
      </c>
      <c r="I295" s="10">
        <v>12400</v>
      </c>
      <c r="J295" s="10">
        <v>24724</v>
      </c>
      <c r="K295" s="9" t="s">
        <v>1948</v>
      </c>
    </row>
    <row r="296" spans="1:11" ht="15.6" x14ac:dyDescent="0.3">
      <c r="A296" s="8" t="s">
        <v>2006</v>
      </c>
      <c r="B296" s="9" t="s">
        <v>145</v>
      </c>
      <c r="C296" s="9" t="s">
        <v>2007</v>
      </c>
      <c r="D296" s="9" t="s">
        <v>2008</v>
      </c>
      <c r="E296" s="10">
        <v>9300</v>
      </c>
      <c r="F296" s="10">
        <v>10230</v>
      </c>
      <c r="G296" s="10">
        <v>11160</v>
      </c>
      <c r="H296" s="10">
        <v>12090</v>
      </c>
      <c r="I296" s="10">
        <v>13020</v>
      </c>
      <c r="J296" s="10">
        <v>24724</v>
      </c>
      <c r="K296" s="9" t="s">
        <v>1948</v>
      </c>
    </row>
    <row r="297" spans="1:11" ht="15.6" x14ac:dyDescent="0.3">
      <c r="A297" s="8" t="s">
        <v>2009</v>
      </c>
      <c r="B297" s="9" t="s">
        <v>145</v>
      </c>
      <c r="C297" s="9" t="s">
        <v>2010</v>
      </c>
      <c r="D297" s="9" t="s">
        <v>720</v>
      </c>
      <c r="E297" s="10">
        <v>9764</v>
      </c>
      <c r="F297" s="10">
        <v>10741</v>
      </c>
      <c r="G297" s="10">
        <v>11718</v>
      </c>
      <c r="H297" s="10">
        <v>12694</v>
      </c>
      <c r="I297" s="10">
        <v>13670</v>
      </c>
      <c r="J297" s="10">
        <v>24724</v>
      </c>
      <c r="K297" s="9" t="s">
        <v>1948</v>
      </c>
    </row>
    <row r="298" spans="1:11" ht="15.6" x14ac:dyDescent="0.3">
      <c r="A298" s="8" t="s">
        <v>704</v>
      </c>
      <c r="B298" s="9" t="s">
        <v>145</v>
      </c>
      <c r="C298" s="9" t="s">
        <v>705</v>
      </c>
      <c r="D298" s="9" t="s">
        <v>426</v>
      </c>
      <c r="E298" s="10">
        <v>4697</v>
      </c>
      <c r="F298" s="10">
        <v>5167</v>
      </c>
      <c r="G298" s="10">
        <v>5636</v>
      </c>
      <c r="H298" s="10">
        <v>6106</v>
      </c>
      <c r="I298" s="10">
        <v>6576</v>
      </c>
      <c r="J298" s="10">
        <v>24724</v>
      </c>
      <c r="K298" s="9">
        <v>0</v>
      </c>
    </row>
    <row r="299" spans="1:11" ht="15.6" x14ac:dyDescent="0.3">
      <c r="A299" s="8" t="s">
        <v>707</v>
      </c>
      <c r="B299" s="9" t="s">
        <v>145</v>
      </c>
      <c r="C299" s="9" t="s">
        <v>708</v>
      </c>
      <c r="D299" s="9" t="s">
        <v>401</v>
      </c>
      <c r="E299" s="10">
        <v>5179</v>
      </c>
      <c r="F299" s="10">
        <v>5697</v>
      </c>
      <c r="G299" s="10">
        <v>6214</v>
      </c>
      <c r="H299" s="10">
        <v>6732</v>
      </c>
      <c r="I299" s="10">
        <v>7250</v>
      </c>
      <c r="J299" s="10">
        <v>24724</v>
      </c>
      <c r="K299" s="9">
        <v>0</v>
      </c>
    </row>
    <row r="300" spans="1:11" ht="15.6" x14ac:dyDescent="0.3">
      <c r="A300" s="8" t="s">
        <v>709</v>
      </c>
      <c r="B300" s="9" t="s">
        <v>145</v>
      </c>
      <c r="C300" s="9" t="s">
        <v>710</v>
      </c>
      <c r="D300" s="9" t="s">
        <v>309</v>
      </c>
      <c r="E300" s="10">
        <v>5709</v>
      </c>
      <c r="F300" s="10">
        <v>6281</v>
      </c>
      <c r="G300" s="10">
        <v>6852</v>
      </c>
      <c r="H300" s="10">
        <v>7423</v>
      </c>
      <c r="I300" s="10">
        <v>7993</v>
      </c>
      <c r="J300" s="10">
        <v>24724</v>
      </c>
      <c r="K300" s="9">
        <v>0</v>
      </c>
    </row>
    <row r="301" spans="1:11" ht="15.6" x14ac:dyDescent="0.3">
      <c r="A301" s="8" t="s">
        <v>711</v>
      </c>
      <c r="B301" s="9" t="s">
        <v>145</v>
      </c>
      <c r="C301" s="9" t="s">
        <v>712</v>
      </c>
      <c r="D301" s="9" t="s">
        <v>306</v>
      </c>
      <c r="E301" s="10">
        <v>6294</v>
      </c>
      <c r="F301" s="10">
        <v>6924</v>
      </c>
      <c r="G301" s="10">
        <v>7553</v>
      </c>
      <c r="H301" s="10">
        <v>8183</v>
      </c>
      <c r="I301" s="10">
        <v>8813</v>
      </c>
      <c r="J301" s="10">
        <v>24724</v>
      </c>
      <c r="K301" s="9">
        <v>0</v>
      </c>
    </row>
    <row r="302" spans="1:11" ht="15.6" x14ac:dyDescent="0.3">
      <c r="A302" s="8" t="s">
        <v>2011</v>
      </c>
      <c r="B302" s="9" t="s">
        <v>145</v>
      </c>
      <c r="C302" s="9" t="s">
        <v>2012</v>
      </c>
      <c r="D302" s="9" t="s">
        <v>155</v>
      </c>
      <c r="E302" s="10">
        <v>4260</v>
      </c>
      <c r="F302" s="10">
        <v>4687</v>
      </c>
      <c r="G302" s="10">
        <v>5113</v>
      </c>
      <c r="H302" s="10">
        <v>5539</v>
      </c>
      <c r="I302" s="10">
        <v>5965</v>
      </c>
      <c r="J302" s="10">
        <v>24724</v>
      </c>
      <c r="K302" s="9" t="s">
        <v>1948</v>
      </c>
    </row>
    <row r="303" spans="1:11" ht="15.6" x14ac:dyDescent="0.3">
      <c r="A303" s="8" t="s">
        <v>713</v>
      </c>
      <c r="B303" s="9" t="s">
        <v>145</v>
      </c>
      <c r="C303" s="9" t="s">
        <v>714</v>
      </c>
      <c r="D303" s="9" t="s">
        <v>454</v>
      </c>
      <c r="E303" s="10">
        <v>6939</v>
      </c>
      <c r="F303" s="10">
        <v>7634</v>
      </c>
      <c r="G303" s="10">
        <v>8328</v>
      </c>
      <c r="H303" s="10">
        <v>9022</v>
      </c>
      <c r="I303" s="10">
        <v>9715</v>
      </c>
      <c r="J303" s="10">
        <v>24724</v>
      </c>
      <c r="K303" s="9">
        <v>0</v>
      </c>
    </row>
    <row r="304" spans="1:11" ht="15.6" x14ac:dyDescent="0.3">
      <c r="A304" s="8" t="s">
        <v>715</v>
      </c>
      <c r="B304" s="9" t="s">
        <v>145</v>
      </c>
      <c r="C304" s="9" t="s">
        <v>716</v>
      </c>
      <c r="D304" s="9" t="s">
        <v>1997</v>
      </c>
      <c r="E304" s="10">
        <v>7650</v>
      </c>
      <c r="F304" s="10">
        <v>8416</v>
      </c>
      <c r="G304" s="10">
        <v>9181</v>
      </c>
      <c r="H304" s="10">
        <v>9946</v>
      </c>
      <c r="I304" s="10">
        <v>10711</v>
      </c>
      <c r="J304" s="10">
        <v>24724</v>
      </c>
      <c r="K304" s="9">
        <v>0</v>
      </c>
    </row>
    <row r="305" spans="1:11" ht="15.6" x14ac:dyDescent="0.3">
      <c r="A305" s="8" t="s">
        <v>718</v>
      </c>
      <c r="B305" s="9" t="s">
        <v>145</v>
      </c>
      <c r="C305" s="9" t="s">
        <v>719</v>
      </c>
      <c r="D305" s="9" t="s">
        <v>717</v>
      </c>
      <c r="E305" s="10">
        <v>8435</v>
      </c>
      <c r="F305" s="10">
        <v>9279</v>
      </c>
      <c r="G305" s="10">
        <v>10123</v>
      </c>
      <c r="H305" s="10">
        <v>10966</v>
      </c>
      <c r="I305" s="10">
        <v>11809</v>
      </c>
      <c r="J305" s="10">
        <v>24724</v>
      </c>
      <c r="K305" s="9">
        <v>0</v>
      </c>
    </row>
    <row r="306" spans="1:11" ht="15.6" x14ac:dyDescent="0.3">
      <c r="A306" s="8" t="s">
        <v>2013</v>
      </c>
      <c r="B306" s="9" t="s">
        <v>145</v>
      </c>
      <c r="C306" s="9" t="s">
        <v>2014</v>
      </c>
      <c r="D306" s="9" t="s">
        <v>720</v>
      </c>
      <c r="E306" s="10">
        <v>9764</v>
      </c>
      <c r="F306" s="10">
        <v>10741</v>
      </c>
      <c r="G306" s="10">
        <v>11718</v>
      </c>
      <c r="H306" s="10">
        <v>12694</v>
      </c>
      <c r="I306" s="10">
        <v>13670</v>
      </c>
      <c r="J306" s="10">
        <v>24724</v>
      </c>
      <c r="K306" s="9" t="s">
        <v>1948</v>
      </c>
    </row>
    <row r="307" spans="1:11" ht="15.6" x14ac:dyDescent="0.3">
      <c r="A307" s="8" t="s">
        <v>721</v>
      </c>
      <c r="B307" s="9" t="s">
        <v>11</v>
      </c>
      <c r="C307" s="9" t="s">
        <v>722</v>
      </c>
      <c r="D307" s="9" t="s">
        <v>39</v>
      </c>
      <c r="E307" s="10">
        <v>4154</v>
      </c>
      <c r="F307" s="10">
        <v>4778</v>
      </c>
      <c r="G307" s="10">
        <v>5401</v>
      </c>
      <c r="H307" s="10">
        <v>6025</v>
      </c>
      <c r="I307" s="10">
        <v>6648</v>
      </c>
      <c r="J307" s="10">
        <v>24724</v>
      </c>
      <c r="K307" s="9">
        <v>0</v>
      </c>
    </row>
    <row r="308" spans="1:11" ht="15.6" x14ac:dyDescent="0.3">
      <c r="A308" s="8" t="s">
        <v>723</v>
      </c>
      <c r="B308" s="9" t="s">
        <v>11</v>
      </c>
      <c r="C308" s="9" t="s">
        <v>724</v>
      </c>
      <c r="D308" s="9" t="s">
        <v>13</v>
      </c>
      <c r="E308" s="10">
        <v>4809</v>
      </c>
      <c r="F308" s="10">
        <v>5531</v>
      </c>
      <c r="G308" s="10">
        <v>6252</v>
      </c>
      <c r="H308" s="10">
        <v>6974</v>
      </c>
      <c r="I308" s="10">
        <v>7695</v>
      </c>
      <c r="J308" s="10">
        <v>24724</v>
      </c>
      <c r="K308" s="9">
        <v>0</v>
      </c>
    </row>
    <row r="309" spans="1:11" ht="15.6" x14ac:dyDescent="0.3">
      <c r="A309" s="8" t="s">
        <v>725</v>
      </c>
      <c r="B309" s="9" t="s">
        <v>11</v>
      </c>
      <c r="C309" s="9" t="s">
        <v>726</v>
      </c>
      <c r="D309" s="9" t="s">
        <v>97</v>
      </c>
      <c r="E309" s="10">
        <v>5845</v>
      </c>
      <c r="F309" s="10">
        <v>6722</v>
      </c>
      <c r="G309" s="10">
        <v>7599</v>
      </c>
      <c r="H309" s="10">
        <v>8476</v>
      </c>
      <c r="I309" s="10">
        <v>9353</v>
      </c>
      <c r="J309" s="10">
        <v>24724</v>
      </c>
      <c r="K309" s="9">
        <v>0</v>
      </c>
    </row>
    <row r="310" spans="1:11" ht="15.6" x14ac:dyDescent="0.3">
      <c r="A310" s="8" t="s">
        <v>727</v>
      </c>
      <c r="B310" s="9" t="s">
        <v>11</v>
      </c>
      <c r="C310" s="9" t="s">
        <v>728</v>
      </c>
      <c r="D310" s="9" t="s">
        <v>19</v>
      </c>
      <c r="E310" s="10">
        <v>6767</v>
      </c>
      <c r="F310" s="10">
        <v>7782</v>
      </c>
      <c r="G310" s="10">
        <v>8797</v>
      </c>
      <c r="H310" s="10">
        <v>9812</v>
      </c>
      <c r="I310" s="10">
        <v>10827</v>
      </c>
      <c r="J310" s="10">
        <v>24724</v>
      </c>
      <c r="K310" s="9">
        <v>0</v>
      </c>
    </row>
    <row r="311" spans="1:11" ht="15.6" x14ac:dyDescent="0.3">
      <c r="A311" s="8" t="s">
        <v>2015</v>
      </c>
      <c r="B311" s="9" t="s">
        <v>145</v>
      </c>
      <c r="C311" s="9" t="s">
        <v>2016</v>
      </c>
      <c r="D311" s="9" t="s">
        <v>408</v>
      </c>
      <c r="E311" s="10">
        <v>4932</v>
      </c>
      <c r="F311" s="10">
        <v>5425</v>
      </c>
      <c r="G311" s="10">
        <v>5918</v>
      </c>
      <c r="H311" s="10">
        <v>6411</v>
      </c>
      <c r="I311" s="10">
        <v>6904</v>
      </c>
      <c r="J311" s="10">
        <v>24724</v>
      </c>
      <c r="K311" s="9" t="s">
        <v>1948</v>
      </c>
    </row>
    <row r="312" spans="1:11" ht="15.6" x14ac:dyDescent="0.3">
      <c r="A312" s="8" t="s">
        <v>2017</v>
      </c>
      <c r="B312" s="9" t="s">
        <v>145</v>
      </c>
      <c r="C312" s="9" t="s">
        <v>2018</v>
      </c>
      <c r="D312" s="9" t="s">
        <v>413</v>
      </c>
      <c r="E312" s="10">
        <v>5995</v>
      </c>
      <c r="F312" s="10">
        <v>6595</v>
      </c>
      <c r="G312" s="10">
        <v>7194</v>
      </c>
      <c r="H312" s="10">
        <v>7793</v>
      </c>
      <c r="I312" s="10">
        <v>8392</v>
      </c>
      <c r="J312" s="10">
        <v>24724</v>
      </c>
      <c r="K312" s="9" t="s">
        <v>1948</v>
      </c>
    </row>
    <row r="313" spans="1:11" ht="15.6" x14ac:dyDescent="0.3">
      <c r="A313" s="8" t="s">
        <v>2019</v>
      </c>
      <c r="B313" s="9" t="s">
        <v>145</v>
      </c>
      <c r="C313" s="9" t="s">
        <v>2020</v>
      </c>
      <c r="D313" s="9" t="s">
        <v>1997</v>
      </c>
      <c r="E313" s="10">
        <v>7650</v>
      </c>
      <c r="F313" s="10">
        <v>8416</v>
      </c>
      <c r="G313" s="10">
        <v>9181</v>
      </c>
      <c r="H313" s="10">
        <v>9946</v>
      </c>
      <c r="I313" s="10">
        <v>10711</v>
      </c>
      <c r="J313" s="10">
        <v>24724</v>
      </c>
      <c r="K313" s="9" t="s">
        <v>1948</v>
      </c>
    </row>
    <row r="314" spans="1:11" ht="15.6" x14ac:dyDescent="0.3">
      <c r="A314" s="8" t="s">
        <v>2021</v>
      </c>
      <c r="B314" s="9" t="s">
        <v>145</v>
      </c>
      <c r="C314" s="9" t="s">
        <v>2022</v>
      </c>
      <c r="D314" s="9" t="s">
        <v>460</v>
      </c>
      <c r="E314" s="10">
        <v>8857</v>
      </c>
      <c r="F314" s="10">
        <v>9743</v>
      </c>
      <c r="G314" s="10">
        <v>10629</v>
      </c>
      <c r="H314" s="10">
        <v>11515</v>
      </c>
      <c r="I314" s="10">
        <v>12400</v>
      </c>
      <c r="J314" s="10">
        <v>24724</v>
      </c>
      <c r="K314" s="9" t="s">
        <v>1948</v>
      </c>
    </row>
    <row r="315" spans="1:11" ht="15.6" x14ac:dyDescent="0.3">
      <c r="A315" s="8" t="s">
        <v>2023</v>
      </c>
      <c r="B315" s="9" t="s">
        <v>145</v>
      </c>
      <c r="C315" s="9" t="s">
        <v>2024</v>
      </c>
      <c r="D315" s="9" t="s">
        <v>2008</v>
      </c>
      <c r="E315" s="10">
        <v>9300</v>
      </c>
      <c r="F315" s="10">
        <v>10230</v>
      </c>
      <c r="G315" s="10">
        <v>11160</v>
      </c>
      <c r="H315" s="10">
        <v>12090</v>
      </c>
      <c r="I315" s="10">
        <v>13020</v>
      </c>
      <c r="J315" s="10">
        <v>24724</v>
      </c>
      <c r="K315" s="9" t="s">
        <v>1948</v>
      </c>
    </row>
    <row r="316" spans="1:11" ht="15.6" x14ac:dyDescent="0.3">
      <c r="A316" s="8" t="s">
        <v>2025</v>
      </c>
      <c r="B316" s="9" t="s">
        <v>145</v>
      </c>
      <c r="C316" s="9" t="s">
        <v>2026</v>
      </c>
      <c r="D316" s="9" t="s">
        <v>720</v>
      </c>
      <c r="E316" s="10">
        <v>9764</v>
      </c>
      <c r="F316" s="10">
        <v>10741</v>
      </c>
      <c r="G316" s="10">
        <v>11718</v>
      </c>
      <c r="H316" s="10">
        <v>12694</v>
      </c>
      <c r="I316" s="10">
        <v>13670</v>
      </c>
      <c r="J316" s="10">
        <v>24724</v>
      </c>
      <c r="K316" s="9" t="s">
        <v>1948</v>
      </c>
    </row>
    <row r="317" spans="1:11" ht="15.6" x14ac:dyDescent="0.3">
      <c r="A317" s="8" t="s">
        <v>729</v>
      </c>
      <c r="B317" s="9" t="s">
        <v>220</v>
      </c>
      <c r="C317" s="9" t="s">
        <v>730</v>
      </c>
      <c r="D317" s="9" t="s">
        <v>463</v>
      </c>
      <c r="E317" s="10">
        <v>3255</v>
      </c>
      <c r="F317" s="10">
        <v>3581</v>
      </c>
      <c r="G317" s="10">
        <v>3906</v>
      </c>
      <c r="H317" s="10">
        <v>4232</v>
      </c>
      <c r="I317" s="10">
        <v>4558</v>
      </c>
      <c r="J317" s="10">
        <v>24724</v>
      </c>
      <c r="K317" s="9">
        <v>1</v>
      </c>
    </row>
    <row r="318" spans="1:11" ht="15.6" x14ac:dyDescent="0.3">
      <c r="A318" s="8" t="s">
        <v>731</v>
      </c>
      <c r="B318" s="9" t="s">
        <v>220</v>
      </c>
      <c r="C318" s="9" t="s">
        <v>732</v>
      </c>
      <c r="D318" s="9" t="s">
        <v>466</v>
      </c>
      <c r="E318" s="10">
        <v>3418</v>
      </c>
      <c r="F318" s="10">
        <v>3760</v>
      </c>
      <c r="G318" s="10">
        <v>4101</v>
      </c>
      <c r="H318" s="10">
        <v>4443</v>
      </c>
      <c r="I318" s="10">
        <v>4785</v>
      </c>
      <c r="J318" s="10">
        <v>24724</v>
      </c>
      <c r="K318" s="9">
        <v>1</v>
      </c>
    </row>
    <row r="319" spans="1:11" ht="15.6" x14ac:dyDescent="0.3">
      <c r="A319" s="8" t="s">
        <v>733</v>
      </c>
      <c r="B319" s="9" t="s">
        <v>220</v>
      </c>
      <c r="C319" s="9" t="s">
        <v>734</v>
      </c>
      <c r="D319" s="9" t="s">
        <v>541</v>
      </c>
      <c r="E319" s="10">
        <v>3589</v>
      </c>
      <c r="F319" s="10">
        <v>3948</v>
      </c>
      <c r="G319" s="10">
        <v>4306</v>
      </c>
      <c r="H319" s="10">
        <v>4665</v>
      </c>
      <c r="I319" s="10">
        <v>5024</v>
      </c>
      <c r="J319" s="10">
        <v>24724</v>
      </c>
      <c r="K319" s="9">
        <v>1</v>
      </c>
    </row>
    <row r="320" spans="1:11" ht="15.6" x14ac:dyDescent="0.3">
      <c r="A320" s="8" t="s">
        <v>2027</v>
      </c>
      <c r="B320" s="9" t="s">
        <v>819</v>
      </c>
      <c r="C320" s="9" t="s">
        <v>2028</v>
      </c>
      <c r="D320" s="9" t="s">
        <v>2029</v>
      </c>
      <c r="E320" s="10">
        <v>4806</v>
      </c>
      <c r="F320" s="10">
        <v>5524</v>
      </c>
      <c r="G320" s="10">
        <v>6242</v>
      </c>
      <c r="H320" s="10">
        <v>6960</v>
      </c>
      <c r="I320" s="10">
        <v>7678</v>
      </c>
      <c r="J320" s="10">
        <v>24724</v>
      </c>
      <c r="K320" s="9" t="s">
        <v>1948</v>
      </c>
    </row>
    <row r="321" spans="1:11" ht="15.6" x14ac:dyDescent="0.3">
      <c r="A321" s="8" t="s">
        <v>2030</v>
      </c>
      <c r="B321" s="9" t="s">
        <v>819</v>
      </c>
      <c r="C321" s="9" t="s">
        <v>2031</v>
      </c>
      <c r="D321" s="9" t="s">
        <v>2032</v>
      </c>
      <c r="E321" s="10">
        <v>5564</v>
      </c>
      <c r="F321" s="10">
        <v>6395</v>
      </c>
      <c r="G321" s="10">
        <v>7226</v>
      </c>
      <c r="H321" s="10">
        <v>8057</v>
      </c>
      <c r="I321" s="10">
        <v>8888</v>
      </c>
      <c r="J321" s="10">
        <v>24724</v>
      </c>
      <c r="K321" s="9" t="s">
        <v>1948</v>
      </c>
    </row>
    <row r="322" spans="1:11" ht="15.6" x14ac:dyDescent="0.3">
      <c r="A322" s="8" t="s">
        <v>2033</v>
      </c>
      <c r="B322" s="9" t="s">
        <v>819</v>
      </c>
      <c r="C322" s="9" t="s">
        <v>2034</v>
      </c>
      <c r="D322" s="9" t="s">
        <v>2035</v>
      </c>
      <c r="E322" s="10">
        <v>6440</v>
      </c>
      <c r="F322" s="10">
        <v>7402</v>
      </c>
      <c r="G322" s="10">
        <v>8364</v>
      </c>
      <c r="H322" s="10">
        <v>9326</v>
      </c>
      <c r="I322" s="10">
        <v>10288</v>
      </c>
      <c r="J322" s="10">
        <v>24724</v>
      </c>
      <c r="K322" s="9" t="s">
        <v>1948</v>
      </c>
    </row>
    <row r="323" spans="1:11" ht="15.6" x14ac:dyDescent="0.3">
      <c r="A323" s="8" t="s">
        <v>2036</v>
      </c>
      <c r="B323" s="9" t="s">
        <v>819</v>
      </c>
      <c r="C323" s="9" t="s">
        <v>2037</v>
      </c>
      <c r="D323" s="9" t="s">
        <v>2038</v>
      </c>
      <c r="E323" s="10">
        <v>7455</v>
      </c>
      <c r="F323" s="10">
        <v>8569</v>
      </c>
      <c r="G323" s="10">
        <v>9682</v>
      </c>
      <c r="H323" s="10">
        <v>10796</v>
      </c>
      <c r="I323" s="10">
        <v>11909</v>
      </c>
      <c r="J323" s="10">
        <v>24724</v>
      </c>
      <c r="K323" s="9" t="s">
        <v>1948</v>
      </c>
    </row>
    <row r="324" spans="1:11" ht="15.6" x14ac:dyDescent="0.3">
      <c r="A324" s="8" t="s">
        <v>2039</v>
      </c>
      <c r="B324" s="9" t="s">
        <v>819</v>
      </c>
      <c r="C324" s="9" t="s">
        <v>2040</v>
      </c>
      <c r="D324" s="9" t="s">
        <v>1966</v>
      </c>
      <c r="E324" s="10">
        <v>8219</v>
      </c>
      <c r="F324" s="10">
        <v>9447</v>
      </c>
      <c r="G324" s="10">
        <v>10674</v>
      </c>
      <c r="H324" s="10">
        <v>11902</v>
      </c>
      <c r="I324" s="10">
        <v>13129</v>
      </c>
      <c r="J324" s="10">
        <v>24724</v>
      </c>
      <c r="K324" s="9" t="s">
        <v>1948</v>
      </c>
    </row>
    <row r="325" spans="1:11" ht="15.6" x14ac:dyDescent="0.3">
      <c r="A325" s="8" t="s">
        <v>2041</v>
      </c>
      <c r="B325" s="9" t="s">
        <v>819</v>
      </c>
      <c r="C325" s="9" t="s">
        <v>2042</v>
      </c>
      <c r="D325" s="9" t="s">
        <v>1969</v>
      </c>
      <c r="E325" s="10">
        <v>9061</v>
      </c>
      <c r="F325" s="10">
        <v>10415</v>
      </c>
      <c r="G325" s="10">
        <v>11768</v>
      </c>
      <c r="H325" s="10">
        <v>13122</v>
      </c>
      <c r="I325" s="10">
        <v>14475</v>
      </c>
      <c r="J325" s="10">
        <v>24724</v>
      </c>
      <c r="K325" s="9" t="s">
        <v>1948</v>
      </c>
    </row>
    <row r="326" spans="1:11" ht="15.6" x14ac:dyDescent="0.3">
      <c r="A326" s="8" t="s">
        <v>735</v>
      </c>
      <c r="B326" s="9" t="s">
        <v>11</v>
      </c>
      <c r="C326" s="9" t="s">
        <v>736</v>
      </c>
      <c r="D326" s="9" t="s">
        <v>87</v>
      </c>
      <c r="E326" s="10">
        <v>3956</v>
      </c>
      <c r="F326" s="10">
        <v>4550</v>
      </c>
      <c r="G326" s="10">
        <v>5144</v>
      </c>
      <c r="H326" s="10">
        <v>5737</v>
      </c>
      <c r="I326" s="10">
        <v>6330</v>
      </c>
      <c r="J326" s="10">
        <v>24724</v>
      </c>
      <c r="K326" s="9">
        <v>0</v>
      </c>
    </row>
    <row r="327" spans="1:11" ht="15.6" x14ac:dyDescent="0.3">
      <c r="A327" s="8" t="s">
        <v>737</v>
      </c>
      <c r="B327" s="9" t="s">
        <v>11</v>
      </c>
      <c r="C327" s="9" t="s">
        <v>738</v>
      </c>
      <c r="D327" s="9" t="s">
        <v>39</v>
      </c>
      <c r="E327" s="10">
        <v>4154</v>
      </c>
      <c r="F327" s="10">
        <v>4778</v>
      </c>
      <c r="G327" s="10">
        <v>5401</v>
      </c>
      <c r="H327" s="10">
        <v>6025</v>
      </c>
      <c r="I327" s="10">
        <v>6648</v>
      </c>
      <c r="J327" s="10">
        <v>24724</v>
      </c>
      <c r="K327" s="9">
        <v>0</v>
      </c>
    </row>
    <row r="328" spans="1:11" ht="15.6" x14ac:dyDescent="0.3">
      <c r="A328" s="8" t="s">
        <v>739</v>
      </c>
      <c r="B328" s="9" t="s">
        <v>11</v>
      </c>
      <c r="C328" s="9" t="s">
        <v>740</v>
      </c>
      <c r="D328" s="9" t="s">
        <v>13</v>
      </c>
      <c r="E328" s="10">
        <v>4809</v>
      </c>
      <c r="F328" s="10">
        <v>5531</v>
      </c>
      <c r="G328" s="10">
        <v>6252</v>
      </c>
      <c r="H328" s="10">
        <v>6974</v>
      </c>
      <c r="I328" s="10">
        <v>7695</v>
      </c>
      <c r="J328" s="10">
        <v>24724</v>
      </c>
      <c r="K328" s="9">
        <v>0</v>
      </c>
    </row>
    <row r="329" spans="1:11" ht="15.6" x14ac:dyDescent="0.3">
      <c r="A329" s="8" t="s">
        <v>741</v>
      </c>
      <c r="B329" s="9" t="s">
        <v>11</v>
      </c>
      <c r="C329" s="9" t="s">
        <v>742</v>
      </c>
      <c r="D329" s="9" t="s">
        <v>97</v>
      </c>
      <c r="E329" s="10">
        <v>5845</v>
      </c>
      <c r="F329" s="10">
        <v>6722</v>
      </c>
      <c r="G329" s="10">
        <v>7599</v>
      </c>
      <c r="H329" s="10">
        <v>8476</v>
      </c>
      <c r="I329" s="10">
        <v>9353</v>
      </c>
      <c r="J329" s="10">
        <v>24724</v>
      </c>
      <c r="K329" s="9">
        <v>0</v>
      </c>
    </row>
    <row r="330" spans="1:11" ht="15.6" x14ac:dyDescent="0.3">
      <c r="A330" s="8" t="s">
        <v>743</v>
      </c>
      <c r="B330" s="9" t="s">
        <v>11</v>
      </c>
      <c r="C330" s="9" t="s">
        <v>744</v>
      </c>
      <c r="D330" s="9" t="s">
        <v>27</v>
      </c>
      <c r="E330" s="10">
        <v>7460</v>
      </c>
      <c r="F330" s="10">
        <v>8580</v>
      </c>
      <c r="G330" s="10">
        <v>9700</v>
      </c>
      <c r="H330" s="10">
        <v>10819</v>
      </c>
      <c r="I330" s="10">
        <v>11938</v>
      </c>
      <c r="J330" s="10">
        <v>24724</v>
      </c>
      <c r="K330" s="9">
        <v>0</v>
      </c>
    </row>
    <row r="331" spans="1:11" ht="15.6" x14ac:dyDescent="0.3">
      <c r="A331" s="8" t="s">
        <v>745</v>
      </c>
      <c r="B331" s="9" t="s">
        <v>11</v>
      </c>
      <c r="C331" s="9" t="s">
        <v>746</v>
      </c>
      <c r="D331" s="9" t="s">
        <v>81</v>
      </c>
      <c r="E331" s="10">
        <v>7834</v>
      </c>
      <c r="F331" s="10">
        <v>9009</v>
      </c>
      <c r="G331" s="10">
        <v>10184</v>
      </c>
      <c r="H331" s="10">
        <v>11360</v>
      </c>
      <c r="I331" s="10">
        <v>12535</v>
      </c>
      <c r="J331" s="10">
        <v>24724</v>
      </c>
      <c r="K331" s="9">
        <v>0</v>
      </c>
    </row>
    <row r="332" spans="1:11" ht="15.6" x14ac:dyDescent="0.3">
      <c r="A332" s="8" t="s">
        <v>747</v>
      </c>
      <c r="B332" s="9" t="s">
        <v>220</v>
      </c>
      <c r="C332" s="9" t="s">
        <v>748</v>
      </c>
      <c r="D332" s="9" t="s">
        <v>541</v>
      </c>
      <c r="E332" s="10">
        <v>3589</v>
      </c>
      <c r="F332" s="10">
        <v>3948</v>
      </c>
      <c r="G332" s="10">
        <v>4306</v>
      </c>
      <c r="H332" s="10">
        <v>4665</v>
      </c>
      <c r="I332" s="10">
        <v>5024</v>
      </c>
      <c r="J332" s="10">
        <v>24724</v>
      </c>
      <c r="K332" s="9">
        <v>1</v>
      </c>
    </row>
    <row r="333" spans="1:11" ht="15.6" x14ac:dyDescent="0.3">
      <c r="A333" s="8" t="s">
        <v>749</v>
      </c>
      <c r="B333" s="9" t="s">
        <v>220</v>
      </c>
      <c r="C333" s="9" t="s">
        <v>750</v>
      </c>
      <c r="D333" s="9" t="s">
        <v>544</v>
      </c>
      <c r="E333" s="10">
        <v>3768</v>
      </c>
      <c r="F333" s="10">
        <v>4145</v>
      </c>
      <c r="G333" s="10">
        <v>4522</v>
      </c>
      <c r="H333" s="10">
        <v>4899</v>
      </c>
      <c r="I333" s="10">
        <v>5276</v>
      </c>
      <c r="J333" s="10">
        <v>24724</v>
      </c>
      <c r="K333" s="9">
        <v>1</v>
      </c>
    </row>
    <row r="334" spans="1:11" ht="15.6" x14ac:dyDescent="0.3">
      <c r="A334" s="8" t="s">
        <v>751</v>
      </c>
      <c r="B334" s="9" t="s">
        <v>220</v>
      </c>
      <c r="C334" s="9" t="s">
        <v>752</v>
      </c>
      <c r="D334" s="9" t="s">
        <v>444</v>
      </c>
      <c r="E334" s="10">
        <v>4809</v>
      </c>
      <c r="F334" s="10">
        <v>5290</v>
      </c>
      <c r="G334" s="10">
        <v>5771</v>
      </c>
      <c r="H334" s="10">
        <v>6252</v>
      </c>
      <c r="I334" s="10">
        <v>6733</v>
      </c>
      <c r="J334" s="10">
        <v>24724</v>
      </c>
      <c r="K334" s="9">
        <v>1</v>
      </c>
    </row>
    <row r="335" spans="1:11" ht="15.6" x14ac:dyDescent="0.3">
      <c r="A335" s="8" t="s">
        <v>753</v>
      </c>
      <c r="B335" s="9" t="s">
        <v>158</v>
      </c>
      <c r="C335" s="9" t="s">
        <v>754</v>
      </c>
      <c r="D335" s="9" t="s">
        <v>326</v>
      </c>
      <c r="E335" s="10">
        <v>3092</v>
      </c>
      <c r="F335" s="10">
        <v>3402</v>
      </c>
      <c r="G335" s="10">
        <v>3711</v>
      </c>
      <c r="H335" s="10">
        <v>4020</v>
      </c>
      <c r="I335" s="10">
        <v>4329</v>
      </c>
      <c r="J335" s="10">
        <v>24724</v>
      </c>
      <c r="K335" s="9">
        <v>1</v>
      </c>
    </row>
    <row r="336" spans="1:11" ht="15.6" x14ac:dyDescent="0.3">
      <c r="A336" s="8" t="s">
        <v>755</v>
      </c>
      <c r="B336" s="9" t="s">
        <v>158</v>
      </c>
      <c r="C336" s="9" t="s">
        <v>756</v>
      </c>
      <c r="D336" s="9" t="s">
        <v>497</v>
      </c>
      <c r="E336" s="10">
        <v>3247</v>
      </c>
      <c r="F336" s="10">
        <v>3572</v>
      </c>
      <c r="G336" s="10">
        <v>3896</v>
      </c>
      <c r="H336" s="10">
        <v>4221</v>
      </c>
      <c r="I336" s="10">
        <v>4545</v>
      </c>
      <c r="J336" s="10">
        <v>24724</v>
      </c>
      <c r="K336" s="9">
        <v>1</v>
      </c>
    </row>
    <row r="337" spans="1:11" ht="15.6" x14ac:dyDescent="0.3">
      <c r="A337" s="8" t="s">
        <v>757</v>
      </c>
      <c r="B337" s="9" t="s">
        <v>158</v>
      </c>
      <c r="C337" s="9" t="s">
        <v>758</v>
      </c>
      <c r="D337" s="9" t="s">
        <v>759</v>
      </c>
      <c r="E337" s="10">
        <v>3409</v>
      </c>
      <c r="F337" s="10">
        <v>3750</v>
      </c>
      <c r="G337" s="10">
        <v>4091</v>
      </c>
      <c r="H337" s="10">
        <v>4432</v>
      </c>
      <c r="I337" s="10">
        <v>4773</v>
      </c>
      <c r="J337" s="10">
        <v>24724</v>
      </c>
      <c r="K337" s="9">
        <v>1</v>
      </c>
    </row>
    <row r="338" spans="1:11" ht="15.6" x14ac:dyDescent="0.3">
      <c r="A338" s="8" t="s">
        <v>760</v>
      </c>
      <c r="B338" s="9" t="s">
        <v>158</v>
      </c>
      <c r="C338" s="9" t="s">
        <v>761</v>
      </c>
      <c r="D338" s="9" t="s">
        <v>759</v>
      </c>
      <c r="E338" s="10">
        <v>3409</v>
      </c>
      <c r="F338" s="10">
        <v>3750</v>
      </c>
      <c r="G338" s="10">
        <v>4091</v>
      </c>
      <c r="H338" s="10">
        <v>4432</v>
      </c>
      <c r="I338" s="10">
        <v>4773</v>
      </c>
      <c r="J338" s="10">
        <v>24724</v>
      </c>
      <c r="K338" s="9">
        <v>3</v>
      </c>
    </row>
    <row r="339" spans="1:11" ht="15.6" x14ac:dyDescent="0.3">
      <c r="A339" s="8" t="s">
        <v>762</v>
      </c>
      <c r="B339" s="9" t="s">
        <v>158</v>
      </c>
      <c r="C339" s="9" t="s">
        <v>763</v>
      </c>
      <c r="D339" s="9" t="s">
        <v>164</v>
      </c>
      <c r="E339" s="10">
        <v>3579</v>
      </c>
      <c r="F339" s="10">
        <v>3938</v>
      </c>
      <c r="G339" s="10">
        <v>4296</v>
      </c>
      <c r="H339" s="10">
        <v>4654</v>
      </c>
      <c r="I339" s="10">
        <v>5012</v>
      </c>
      <c r="J339" s="10">
        <v>24724</v>
      </c>
      <c r="K339" s="9">
        <v>1</v>
      </c>
    </row>
    <row r="340" spans="1:11" ht="15.6" x14ac:dyDescent="0.3">
      <c r="A340" s="8" t="s">
        <v>764</v>
      </c>
      <c r="B340" s="9" t="s">
        <v>158</v>
      </c>
      <c r="C340" s="9" t="s">
        <v>765</v>
      </c>
      <c r="D340" s="9" t="s">
        <v>256</v>
      </c>
      <c r="E340" s="10">
        <v>3758</v>
      </c>
      <c r="F340" s="10">
        <v>4134</v>
      </c>
      <c r="G340" s="10">
        <v>4510</v>
      </c>
      <c r="H340" s="10">
        <v>4886</v>
      </c>
      <c r="I340" s="10">
        <v>5262</v>
      </c>
      <c r="J340" s="10">
        <v>24724</v>
      </c>
      <c r="K340" s="9">
        <v>1</v>
      </c>
    </row>
    <row r="341" spans="1:11" ht="15.6" x14ac:dyDescent="0.3">
      <c r="A341" s="8" t="s">
        <v>766</v>
      </c>
      <c r="B341" s="9" t="s">
        <v>158</v>
      </c>
      <c r="C341" s="9" t="s">
        <v>767</v>
      </c>
      <c r="D341" s="9" t="s">
        <v>168</v>
      </c>
      <c r="E341" s="10">
        <v>4144</v>
      </c>
      <c r="F341" s="10">
        <v>4559</v>
      </c>
      <c r="G341" s="10">
        <v>4973</v>
      </c>
      <c r="H341" s="10">
        <v>5387</v>
      </c>
      <c r="I341" s="10">
        <v>5801</v>
      </c>
      <c r="J341" s="10">
        <v>24724</v>
      </c>
      <c r="K341" s="9">
        <v>1</v>
      </c>
    </row>
    <row r="342" spans="1:11" ht="15.6" x14ac:dyDescent="0.3">
      <c r="A342" s="8" t="s">
        <v>768</v>
      </c>
      <c r="B342" s="9" t="s">
        <v>158</v>
      </c>
      <c r="C342" s="9" t="s">
        <v>769</v>
      </c>
      <c r="D342" s="9" t="s">
        <v>168</v>
      </c>
      <c r="E342" s="10">
        <v>4144</v>
      </c>
      <c r="F342" s="10">
        <v>4559</v>
      </c>
      <c r="G342" s="10">
        <v>4973</v>
      </c>
      <c r="H342" s="10">
        <v>5387</v>
      </c>
      <c r="I342" s="10">
        <v>5801</v>
      </c>
      <c r="J342" s="10">
        <v>24724</v>
      </c>
      <c r="K342" s="9">
        <v>0</v>
      </c>
    </row>
    <row r="343" spans="1:11" ht="15.6" x14ac:dyDescent="0.3">
      <c r="A343" s="8" t="s">
        <v>770</v>
      </c>
      <c r="B343" s="9" t="s">
        <v>158</v>
      </c>
      <c r="C343" s="9" t="s">
        <v>771</v>
      </c>
      <c r="D343" s="9" t="s">
        <v>523</v>
      </c>
      <c r="E343" s="10">
        <v>4797</v>
      </c>
      <c r="F343" s="10">
        <v>5277</v>
      </c>
      <c r="G343" s="10">
        <v>5757</v>
      </c>
      <c r="H343" s="10">
        <v>6237</v>
      </c>
      <c r="I343" s="10">
        <v>6716</v>
      </c>
      <c r="J343" s="10">
        <v>24724</v>
      </c>
      <c r="K343" s="9">
        <v>0</v>
      </c>
    </row>
    <row r="344" spans="1:11" ht="15.6" x14ac:dyDescent="0.3">
      <c r="A344" s="8" t="s">
        <v>772</v>
      </c>
      <c r="B344" s="9" t="s">
        <v>158</v>
      </c>
      <c r="C344" s="9" t="s">
        <v>773</v>
      </c>
      <c r="D344" s="9" t="s">
        <v>259</v>
      </c>
      <c r="E344" s="10">
        <v>5288</v>
      </c>
      <c r="F344" s="10">
        <v>5818</v>
      </c>
      <c r="G344" s="10">
        <v>6347</v>
      </c>
      <c r="H344" s="10">
        <v>6876</v>
      </c>
      <c r="I344" s="10">
        <v>7405</v>
      </c>
      <c r="J344" s="10">
        <v>24724</v>
      </c>
      <c r="K344" s="9">
        <v>0</v>
      </c>
    </row>
    <row r="345" spans="1:11" ht="15.6" x14ac:dyDescent="0.3">
      <c r="A345" s="8" t="s">
        <v>774</v>
      </c>
      <c r="B345" s="9" t="s">
        <v>158</v>
      </c>
      <c r="C345" s="9" t="s">
        <v>775</v>
      </c>
      <c r="D345" s="9" t="s">
        <v>507</v>
      </c>
      <c r="E345" s="10">
        <v>5831</v>
      </c>
      <c r="F345" s="10">
        <v>6414</v>
      </c>
      <c r="G345" s="10">
        <v>6997</v>
      </c>
      <c r="H345" s="10">
        <v>7580</v>
      </c>
      <c r="I345" s="10">
        <v>8163</v>
      </c>
      <c r="J345" s="10">
        <v>24724</v>
      </c>
      <c r="K345" s="9">
        <v>0</v>
      </c>
    </row>
    <row r="346" spans="1:11" ht="15.6" x14ac:dyDescent="0.3">
      <c r="A346" s="8" t="s">
        <v>776</v>
      </c>
      <c r="B346" s="9" t="s">
        <v>158</v>
      </c>
      <c r="C346" s="9" t="s">
        <v>777</v>
      </c>
      <c r="D346" s="9" t="s">
        <v>778</v>
      </c>
      <c r="E346" s="10">
        <v>6428</v>
      </c>
      <c r="F346" s="10">
        <v>7072</v>
      </c>
      <c r="G346" s="10">
        <v>7715</v>
      </c>
      <c r="H346" s="10">
        <v>8358</v>
      </c>
      <c r="I346" s="10">
        <v>9000</v>
      </c>
      <c r="J346" s="10">
        <v>24724</v>
      </c>
      <c r="K346" s="9">
        <v>0</v>
      </c>
    </row>
    <row r="347" spans="1:11" ht="15.6" x14ac:dyDescent="0.3">
      <c r="A347" s="8" t="s">
        <v>779</v>
      </c>
      <c r="B347" s="9" t="s">
        <v>158</v>
      </c>
      <c r="C347" s="9" t="s">
        <v>780</v>
      </c>
      <c r="D347" s="9" t="s">
        <v>781</v>
      </c>
      <c r="E347" s="10">
        <v>7814</v>
      </c>
      <c r="F347" s="10">
        <v>8596</v>
      </c>
      <c r="G347" s="10">
        <v>9377</v>
      </c>
      <c r="H347" s="10">
        <v>10159</v>
      </c>
      <c r="I347" s="10">
        <v>10940</v>
      </c>
      <c r="J347" s="10">
        <v>24724</v>
      </c>
      <c r="K347" s="9">
        <v>0</v>
      </c>
    </row>
    <row r="348" spans="1:11" ht="15.6" x14ac:dyDescent="0.3">
      <c r="A348" s="8" t="s">
        <v>782</v>
      </c>
      <c r="B348" s="9" t="s">
        <v>158</v>
      </c>
      <c r="C348" s="9" t="s">
        <v>783</v>
      </c>
      <c r="D348" s="9" t="s">
        <v>265</v>
      </c>
      <c r="E348" s="10">
        <v>8615</v>
      </c>
      <c r="F348" s="10">
        <v>9477</v>
      </c>
      <c r="G348" s="10">
        <v>10338</v>
      </c>
      <c r="H348" s="10">
        <v>11199</v>
      </c>
      <c r="I348" s="10">
        <v>12060</v>
      </c>
      <c r="J348" s="10">
        <v>24724</v>
      </c>
      <c r="K348" s="9">
        <v>0</v>
      </c>
    </row>
    <row r="349" spans="1:11" ht="15.6" x14ac:dyDescent="0.3">
      <c r="A349" s="8" t="s">
        <v>784</v>
      </c>
      <c r="B349" s="9" t="s">
        <v>11</v>
      </c>
      <c r="C349" s="9" t="s">
        <v>785</v>
      </c>
      <c r="D349" s="9" t="s">
        <v>194</v>
      </c>
      <c r="E349" s="10">
        <v>4362</v>
      </c>
      <c r="F349" s="10">
        <v>5017</v>
      </c>
      <c r="G349" s="10">
        <v>5671</v>
      </c>
      <c r="H349" s="10">
        <v>6325</v>
      </c>
      <c r="I349" s="10">
        <v>6979</v>
      </c>
      <c r="J349" s="10">
        <v>24724</v>
      </c>
      <c r="K349" s="9">
        <v>0</v>
      </c>
    </row>
    <row r="350" spans="1:11" ht="15.6" x14ac:dyDescent="0.3">
      <c r="A350" s="8" t="s">
        <v>786</v>
      </c>
      <c r="B350" s="9" t="s">
        <v>11</v>
      </c>
      <c r="C350" s="9" t="s">
        <v>787</v>
      </c>
      <c r="D350" s="9" t="s">
        <v>97</v>
      </c>
      <c r="E350" s="10">
        <v>5845</v>
      </c>
      <c r="F350" s="10">
        <v>6722</v>
      </c>
      <c r="G350" s="10">
        <v>7599</v>
      </c>
      <c r="H350" s="10">
        <v>8476</v>
      </c>
      <c r="I350" s="10">
        <v>9353</v>
      </c>
      <c r="J350" s="10">
        <v>24724</v>
      </c>
      <c r="K350" s="9">
        <v>0</v>
      </c>
    </row>
    <row r="351" spans="1:11" ht="15.6" x14ac:dyDescent="0.3">
      <c r="A351" s="8" t="s">
        <v>788</v>
      </c>
      <c r="B351" s="9" t="s">
        <v>11</v>
      </c>
      <c r="C351" s="9" t="s">
        <v>789</v>
      </c>
      <c r="D351" s="9" t="s">
        <v>19</v>
      </c>
      <c r="E351" s="10">
        <v>6767</v>
      </c>
      <c r="F351" s="10">
        <v>7782</v>
      </c>
      <c r="G351" s="10">
        <v>8797</v>
      </c>
      <c r="H351" s="10">
        <v>9812</v>
      </c>
      <c r="I351" s="10">
        <v>10827</v>
      </c>
      <c r="J351" s="10">
        <v>24724</v>
      </c>
      <c r="K351" s="9">
        <v>0</v>
      </c>
    </row>
    <row r="352" spans="1:11" ht="15.6" x14ac:dyDescent="0.3">
      <c r="A352" s="8" t="s">
        <v>790</v>
      </c>
      <c r="B352" s="9" t="s">
        <v>59</v>
      </c>
      <c r="C352" s="9" t="s">
        <v>791</v>
      </c>
      <c r="D352" s="9" t="s">
        <v>285</v>
      </c>
      <c r="E352" s="10">
        <v>5050</v>
      </c>
      <c r="F352" s="10">
        <v>5555</v>
      </c>
      <c r="G352" s="10">
        <v>6059</v>
      </c>
      <c r="H352" s="10">
        <v>6565</v>
      </c>
      <c r="I352" s="10">
        <v>7070</v>
      </c>
      <c r="J352" s="10">
        <v>24724</v>
      </c>
      <c r="K352" s="9">
        <v>1</v>
      </c>
    </row>
    <row r="353" spans="1:11" ht="15.6" x14ac:dyDescent="0.3">
      <c r="A353" s="8" t="s">
        <v>792</v>
      </c>
      <c r="B353" s="9" t="s">
        <v>11</v>
      </c>
      <c r="C353" s="9" t="s">
        <v>793</v>
      </c>
      <c r="D353" s="9" t="s">
        <v>87</v>
      </c>
      <c r="E353" s="10">
        <v>3956</v>
      </c>
      <c r="F353" s="10">
        <v>4550</v>
      </c>
      <c r="G353" s="10">
        <v>5144</v>
      </c>
      <c r="H353" s="10">
        <v>5737</v>
      </c>
      <c r="I353" s="10">
        <v>6330</v>
      </c>
      <c r="J353" s="10">
        <v>24724</v>
      </c>
      <c r="K353" s="9">
        <v>0</v>
      </c>
    </row>
    <row r="354" spans="1:11" ht="15.6" x14ac:dyDescent="0.3">
      <c r="A354" s="8" t="s">
        <v>794</v>
      </c>
      <c r="B354" s="9" t="s">
        <v>11</v>
      </c>
      <c r="C354" s="9" t="s">
        <v>795</v>
      </c>
      <c r="D354" s="9" t="s">
        <v>39</v>
      </c>
      <c r="E354" s="10">
        <v>4154</v>
      </c>
      <c r="F354" s="10">
        <v>4778</v>
      </c>
      <c r="G354" s="10">
        <v>5401</v>
      </c>
      <c r="H354" s="10">
        <v>6025</v>
      </c>
      <c r="I354" s="10">
        <v>6648</v>
      </c>
      <c r="J354" s="10">
        <v>24724</v>
      </c>
      <c r="K354" s="9">
        <v>0</v>
      </c>
    </row>
    <row r="355" spans="1:11" ht="15.6" x14ac:dyDescent="0.3">
      <c r="A355" s="8" t="s">
        <v>796</v>
      </c>
      <c r="B355" s="9" t="s">
        <v>11</v>
      </c>
      <c r="C355" s="9" t="s">
        <v>797</v>
      </c>
      <c r="D355" s="9" t="s">
        <v>13</v>
      </c>
      <c r="E355" s="10">
        <v>4809</v>
      </c>
      <c r="F355" s="10">
        <v>5531</v>
      </c>
      <c r="G355" s="10">
        <v>6252</v>
      </c>
      <c r="H355" s="10">
        <v>6974</v>
      </c>
      <c r="I355" s="10">
        <v>7695</v>
      </c>
      <c r="J355" s="10">
        <v>24724</v>
      </c>
      <c r="K355" s="9">
        <v>0</v>
      </c>
    </row>
    <row r="356" spans="1:11" ht="15.6" x14ac:dyDescent="0.3">
      <c r="A356" s="8" t="s">
        <v>798</v>
      </c>
      <c r="B356" s="9" t="s">
        <v>11</v>
      </c>
      <c r="C356" s="9" t="s">
        <v>799</v>
      </c>
      <c r="D356" s="9" t="s">
        <v>97</v>
      </c>
      <c r="E356" s="10">
        <v>5845</v>
      </c>
      <c r="F356" s="10">
        <v>6722</v>
      </c>
      <c r="G356" s="10">
        <v>7599</v>
      </c>
      <c r="H356" s="10">
        <v>8476</v>
      </c>
      <c r="I356" s="10">
        <v>9353</v>
      </c>
      <c r="J356" s="10">
        <v>24724</v>
      </c>
      <c r="K356" s="9">
        <v>0</v>
      </c>
    </row>
    <row r="357" spans="1:11" ht="15.6" x14ac:dyDescent="0.3">
      <c r="A357" s="8" t="s">
        <v>800</v>
      </c>
      <c r="B357" s="9" t="s">
        <v>11</v>
      </c>
      <c r="C357" s="9" t="s">
        <v>801</v>
      </c>
      <c r="D357" s="9" t="s">
        <v>27</v>
      </c>
      <c r="E357" s="10">
        <v>7460</v>
      </c>
      <c r="F357" s="10">
        <v>8580</v>
      </c>
      <c r="G357" s="10">
        <v>9700</v>
      </c>
      <c r="H357" s="10">
        <v>10819</v>
      </c>
      <c r="I357" s="10">
        <v>11938</v>
      </c>
      <c r="J357" s="10">
        <v>24724</v>
      </c>
      <c r="K357" s="9">
        <v>0</v>
      </c>
    </row>
    <row r="358" spans="1:11" ht="15.6" x14ac:dyDescent="0.3">
      <c r="A358" s="8" t="s">
        <v>802</v>
      </c>
      <c r="B358" s="9" t="s">
        <v>11</v>
      </c>
      <c r="C358" s="9" t="s">
        <v>803</v>
      </c>
      <c r="D358" s="9" t="s">
        <v>81</v>
      </c>
      <c r="E358" s="10">
        <v>7834</v>
      </c>
      <c r="F358" s="10">
        <v>9009</v>
      </c>
      <c r="G358" s="10">
        <v>10184</v>
      </c>
      <c r="H358" s="10">
        <v>11360</v>
      </c>
      <c r="I358" s="10">
        <v>12535</v>
      </c>
      <c r="J358" s="10">
        <v>24724</v>
      </c>
      <c r="K358" s="9">
        <v>0</v>
      </c>
    </row>
    <row r="359" spans="1:11" ht="15.6" x14ac:dyDescent="0.3">
      <c r="A359" s="28" t="s">
        <v>804</v>
      </c>
      <c r="B359" s="29" t="s">
        <v>11</v>
      </c>
      <c r="C359" s="29" t="s">
        <v>805</v>
      </c>
      <c r="D359" s="29" t="s">
        <v>84</v>
      </c>
      <c r="E359" s="30">
        <v>8637</v>
      </c>
      <c r="F359" s="30">
        <v>9933</v>
      </c>
      <c r="G359" s="30">
        <v>11228</v>
      </c>
      <c r="H359" s="30">
        <v>12524</v>
      </c>
      <c r="I359" s="30">
        <v>13820</v>
      </c>
      <c r="J359" s="30">
        <v>24724</v>
      </c>
      <c r="K359" s="29">
        <v>0</v>
      </c>
    </row>
    <row r="360" spans="1:11" ht="15.6" x14ac:dyDescent="0.3">
      <c r="A360" s="8" t="s">
        <v>2043</v>
      </c>
      <c r="B360" s="9" t="s">
        <v>819</v>
      </c>
      <c r="C360" s="9" t="s">
        <v>2044</v>
      </c>
      <c r="D360" s="9" t="s">
        <v>1978</v>
      </c>
      <c r="E360" s="10">
        <v>5842</v>
      </c>
      <c r="F360" s="10">
        <v>6715</v>
      </c>
      <c r="G360" s="10">
        <v>7587</v>
      </c>
      <c r="H360" s="10">
        <v>8460</v>
      </c>
      <c r="I360" s="10">
        <v>9332</v>
      </c>
      <c r="J360" s="10">
        <v>24724</v>
      </c>
      <c r="K360" s="9" t="s">
        <v>1948</v>
      </c>
    </row>
    <row r="361" spans="1:11" ht="15.6" x14ac:dyDescent="0.3">
      <c r="A361" s="8" t="s">
        <v>2045</v>
      </c>
      <c r="B361" s="9" t="s">
        <v>819</v>
      </c>
      <c r="C361" s="9" t="s">
        <v>2046</v>
      </c>
      <c r="D361" s="9" t="s">
        <v>2035</v>
      </c>
      <c r="E361" s="10">
        <v>6440</v>
      </c>
      <c r="F361" s="10">
        <v>7402</v>
      </c>
      <c r="G361" s="10">
        <v>8364</v>
      </c>
      <c r="H361" s="10">
        <v>9326</v>
      </c>
      <c r="I361" s="10">
        <v>10288</v>
      </c>
      <c r="J361" s="10">
        <v>24724</v>
      </c>
      <c r="K361" s="9" t="s">
        <v>1948</v>
      </c>
    </row>
    <row r="362" spans="1:11" ht="15.6" x14ac:dyDescent="0.3">
      <c r="A362" s="8" t="s">
        <v>2047</v>
      </c>
      <c r="B362" s="9" t="s">
        <v>819</v>
      </c>
      <c r="C362" s="9" t="s">
        <v>2048</v>
      </c>
      <c r="D362" s="9" t="s">
        <v>1963</v>
      </c>
      <c r="E362" s="10">
        <v>7100</v>
      </c>
      <c r="F362" s="10">
        <v>8161</v>
      </c>
      <c r="G362" s="10">
        <v>9221</v>
      </c>
      <c r="H362" s="10">
        <v>10282</v>
      </c>
      <c r="I362" s="10">
        <v>11342</v>
      </c>
      <c r="J362" s="10">
        <v>24724</v>
      </c>
      <c r="K362" s="9" t="s">
        <v>1948</v>
      </c>
    </row>
    <row r="363" spans="1:11" ht="15.6" x14ac:dyDescent="0.3">
      <c r="A363" s="8" t="s">
        <v>2049</v>
      </c>
      <c r="B363" s="9" t="s">
        <v>819</v>
      </c>
      <c r="C363" s="9" t="s">
        <v>2050</v>
      </c>
      <c r="D363" s="9" t="s">
        <v>1984</v>
      </c>
      <c r="E363" s="10">
        <v>7828</v>
      </c>
      <c r="F363" s="10">
        <v>8997</v>
      </c>
      <c r="G363" s="10">
        <v>10166</v>
      </c>
      <c r="H363" s="10">
        <v>11335</v>
      </c>
      <c r="I363" s="10">
        <v>12504</v>
      </c>
      <c r="J363" s="10">
        <v>24724</v>
      </c>
      <c r="K363" s="9" t="s">
        <v>1948</v>
      </c>
    </row>
    <row r="364" spans="1:11" ht="15.6" x14ac:dyDescent="0.3">
      <c r="A364" s="8" t="s">
        <v>2051</v>
      </c>
      <c r="B364" s="9" t="s">
        <v>819</v>
      </c>
      <c r="C364" s="9" t="s">
        <v>2052</v>
      </c>
      <c r="D364" s="9" t="s">
        <v>1987</v>
      </c>
      <c r="E364" s="10">
        <v>8630</v>
      </c>
      <c r="F364" s="10">
        <v>9919</v>
      </c>
      <c r="G364" s="10">
        <v>11208</v>
      </c>
      <c r="H364" s="10">
        <v>12497</v>
      </c>
      <c r="I364" s="10">
        <v>13786</v>
      </c>
      <c r="J364" s="10">
        <v>24724</v>
      </c>
      <c r="K364" s="9" t="s">
        <v>1948</v>
      </c>
    </row>
    <row r="365" spans="1:11" ht="15.6" x14ac:dyDescent="0.3">
      <c r="A365" s="8" t="s">
        <v>2053</v>
      </c>
      <c r="B365" s="9" t="s">
        <v>819</v>
      </c>
      <c r="C365" s="9" t="s">
        <v>2054</v>
      </c>
      <c r="D365" s="9" t="s">
        <v>1990</v>
      </c>
      <c r="E365" s="10">
        <v>9514</v>
      </c>
      <c r="F365" s="10">
        <v>10935</v>
      </c>
      <c r="G365" s="10">
        <v>12356</v>
      </c>
      <c r="H365" s="10">
        <v>13777</v>
      </c>
      <c r="I365" s="10">
        <v>15198</v>
      </c>
      <c r="J365" s="10">
        <v>24724</v>
      </c>
      <c r="K365" s="9" t="s">
        <v>1948</v>
      </c>
    </row>
    <row r="366" spans="1:11" ht="15.6" x14ac:dyDescent="0.3">
      <c r="A366" s="8" t="s">
        <v>2055</v>
      </c>
      <c r="B366" s="9" t="s">
        <v>819</v>
      </c>
      <c r="C366" s="9" t="s">
        <v>2056</v>
      </c>
      <c r="D366" s="9" t="s">
        <v>1972</v>
      </c>
      <c r="E366" s="10">
        <v>9990</v>
      </c>
      <c r="F366" s="10">
        <v>11482</v>
      </c>
      <c r="G366" s="10">
        <v>12974</v>
      </c>
      <c r="H366" s="10">
        <v>14466</v>
      </c>
      <c r="I366" s="10">
        <v>15958</v>
      </c>
      <c r="J366" s="10">
        <v>24724</v>
      </c>
      <c r="K366" s="9" t="s">
        <v>1948</v>
      </c>
    </row>
    <row r="367" spans="1:11" ht="15.6" x14ac:dyDescent="0.3">
      <c r="A367" s="8" t="s">
        <v>806</v>
      </c>
      <c r="B367" s="9" t="s">
        <v>220</v>
      </c>
      <c r="C367" s="9" t="s">
        <v>807</v>
      </c>
      <c r="D367" s="9" t="s">
        <v>547</v>
      </c>
      <c r="E367" s="10">
        <v>4362</v>
      </c>
      <c r="F367" s="10">
        <v>4798</v>
      </c>
      <c r="G367" s="10">
        <v>5234</v>
      </c>
      <c r="H367" s="10">
        <v>5671</v>
      </c>
      <c r="I367" s="10">
        <v>6107</v>
      </c>
      <c r="J367" s="10">
        <v>24724</v>
      </c>
      <c r="K367" s="9">
        <v>1</v>
      </c>
    </row>
    <row r="368" spans="1:11" ht="15.6" x14ac:dyDescent="0.3">
      <c r="A368" s="8" t="s">
        <v>808</v>
      </c>
      <c r="B368" s="9" t="s">
        <v>220</v>
      </c>
      <c r="C368" s="9" t="s">
        <v>809</v>
      </c>
      <c r="D368" s="9" t="s">
        <v>591</v>
      </c>
      <c r="E368" s="10">
        <v>5050</v>
      </c>
      <c r="F368" s="10">
        <v>5555</v>
      </c>
      <c r="G368" s="10">
        <v>6059</v>
      </c>
      <c r="H368" s="10">
        <v>6565</v>
      </c>
      <c r="I368" s="10">
        <v>7070</v>
      </c>
      <c r="J368" s="10">
        <v>24724</v>
      </c>
      <c r="K368" s="9">
        <v>1</v>
      </c>
    </row>
    <row r="369" spans="1:11" ht="15.6" x14ac:dyDescent="0.3">
      <c r="A369" s="8" t="s">
        <v>810</v>
      </c>
      <c r="B369" s="9" t="s">
        <v>220</v>
      </c>
      <c r="C369" s="9" t="s">
        <v>811</v>
      </c>
      <c r="D369" s="9" t="s">
        <v>812</v>
      </c>
      <c r="E369" s="10">
        <v>5567</v>
      </c>
      <c r="F369" s="10">
        <v>6124</v>
      </c>
      <c r="G369" s="10">
        <v>6681</v>
      </c>
      <c r="H369" s="10">
        <v>7238</v>
      </c>
      <c r="I369" s="10">
        <v>7794</v>
      </c>
      <c r="J369" s="10">
        <v>24724</v>
      </c>
      <c r="K369" s="9">
        <v>1</v>
      </c>
    </row>
    <row r="370" spans="1:11" ht="15.6" x14ac:dyDescent="0.3">
      <c r="A370" s="8" t="s">
        <v>813</v>
      </c>
      <c r="B370" s="9" t="s">
        <v>11</v>
      </c>
      <c r="C370" s="9" t="s">
        <v>814</v>
      </c>
      <c r="D370" s="9" t="s">
        <v>112</v>
      </c>
      <c r="E370" s="10">
        <v>6138</v>
      </c>
      <c r="F370" s="10">
        <v>7059</v>
      </c>
      <c r="G370" s="10">
        <v>7979</v>
      </c>
      <c r="H370" s="10">
        <v>8900</v>
      </c>
      <c r="I370" s="10">
        <v>9821</v>
      </c>
      <c r="J370" s="10">
        <v>24724</v>
      </c>
      <c r="K370" s="9">
        <v>0</v>
      </c>
    </row>
    <row r="371" spans="1:11" ht="15.6" x14ac:dyDescent="0.3">
      <c r="A371" s="8" t="s">
        <v>815</v>
      </c>
      <c r="B371" s="9" t="s">
        <v>11</v>
      </c>
      <c r="C371" s="9" t="s">
        <v>816</v>
      </c>
      <c r="D371" s="9" t="s">
        <v>27</v>
      </c>
      <c r="E371" s="10">
        <v>7460</v>
      </c>
      <c r="F371" s="10">
        <v>8580</v>
      </c>
      <c r="G371" s="10">
        <v>9700</v>
      </c>
      <c r="H371" s="10">
        <v>10819</v>
      </c>
      <c r="I371" s="10">
        <v>11938</v>
      </c>
      <c r="J371" s="10">
        <v>24724</v>
      </c>
      <c r="K371" s="9">
        <v>0</v>
      </c>
    </row>
    <row r="372" spans="1:11" ht="15.6" x14ac:dyDescent="0.3">
      <c r="A372" s="8" t="s">
        <v>817</v>
      </c>
      <c r="B372" s="9" t="s">
        <v>11</v>
      </c>
      <c r="C372" s="9" t="s">
        <v>818</v>
      </c>
      <c r="D372" s="9" t="s">
        <v>81</v>
      </c>
      <c r="E372" s="10">
        <v>7834</v>
      </c>
      <c r="F372" s="10">
        <v>9009</v>
      </c>
      <c r="G372" s="10">
        <v>10184</v>
      </c>
      <c r="H372" s="10">
        <v>11360</v>
      </c>
      <c r="I372" s="10">
        <v>12535</v>
      </c>
      <c r="J372" s="10">
        <v>24724</v>
      </c>
      <c r="K372" s="9">
        <v>0</v>
      </c>
    </row>
    <row r="373" spans="1:11" ht="15.6" x14ac:dyDescent="0.3">
      <c r="A373" s="8" t="s">
        <v>2057</v>
      </c>
      <c r="B373" s="9" t="s">
        <v>819</v>
      </c>
      <c r="C373" s="9" t="s">
        <v>2058</v>
      </c>
      <c r="D373" s="9" t="s">
        <v>2029</v>
      </c>
      <c r="E373" s="10">
        <v>4806</v>
      </c>
      <c r="F373" s="10">
        <v>5524</v>
      </c>
      <c r="G373" s="10">
        <v>6242</v>
      </c>
      <c r="H373" s="10">
        <v>6960</v>
      </c>
      <c r="I373" s="10">
        <v>7678</v>
      </c>
      <c r="J373" s="10">
        <v>24724</v>
      </c>
      <c r="K373" s="9" t="s">
        <v>1948</v>
      </c>
    </row>
    <row r="374" spans="1:11" ht="15.6" x14ac:dyDescent="0.3">
      <c r="A374" s="8" t="s">
        <v>2059</v>
      </c>
      <c r="B374" s="9" t="s">
        <v>819</v>
      </c>
      <c r="C374" s="9" t="s">
        <v>2060</v>
      </c>
      <c r="D374" s="9" t="s">
        <v>2032</v>
      </c>
      <c r="E374" s="10">
        <v>5564</v>
      </c>
      <c r="F374" s="10">
        <v>6395</v>
      </c>
      <c r="G374" s="10">
        <v>7226</v>
      </c>
      <c r="H374" s="10">
        <v>8057</v>
      </c>
      <c r="I374" s="10">
        <v>8888</v>
      </c>
      <c r="J374" s="10">
        <v>24724</v>
      </c>
      <c r="K374" s="9" t="s">
        <v>1948</v>
      </c>
    </row>
    <row r="375" spans="1:11" ht="15.6" x14ac:dyDescent="0.3">
      <c r="A375" s="8" t="s">
        <v>2061</v>
      </c>
      <c r="B375" s="9" t="s">
        <v>819</v>
      </c>
      <c r="C375" s="9" t="s">
        <v>2062</v>
      </c>
      <c r="D375" s="9" t="s">
        <v>2035</v>
      </c>
      <c r="E375" s="10">
        <v>6440</v>
      </c>
      <c r="F375" s="10">
        <v>7402</v>
      </c>
      <c r="G375" s="10">
        <v>8364</v>
      </c>
      <c r="H375" s="10">
        <v>9326</v>
      </c>
      <c r="I375" s="10">
        <v>10288</v>
      </c>
      <c r="J375" s="10">
        <v>24724</v>
      </c>
      <c r="K375" s="9" t="s">
        <v>1948</v>
      </c>
    </row>
    <row r="376" spans="1:11" ht="15.6" x14ac:dyDescent="0.3">
      <c r="A376" s="8" t="s">
        <v>2063</v>
      </c>
      <c r="B376" s="9" t="s">
        <v>819</v>
      </c>
      <c r="C376" s="9" t="s">
        <v>2064</v>
      </c>
      <c r="D376" s="9" t="s">
        <v>2038</v>
      </c>
      <c r="E376" s="10">
        <v>7455</v>
      </c>
      <c r="F376" s="10">
        <v>8569</v>
      </c>
      <c r="G376" s="10">
        <v>9682</v>
      </c>
      <c r="H376" s="10">
        <v>10796</v>
      </c>
      <c r="I376" s="10">
        <v>11909</v>
      </c>
      <c r="J376" s="10">
        <v>24724</v>
      </c>
      <c r="K376" s="9" t="s">
        <v>1948</v>
      </c>
    </row>
    <row r="377" spans="1:11" ht="15.6" x14ac:dyDescent="0.3">
      <c r="A377" s="8" t="s">
        <v>2065</v>
      </c>
      <c r="B377" s="9" t="s">
        <v>819</v>
      </c>
      <c r="C377" s="9" t="s">
        <v>2066</v>
      </c>
      <c r="D377" s="9" t="s">
        <v>1966</v>
      </c>
      <c r="E377" s="10">
        <v>8219</v>
      </c>
      <c r="F377" s="10">
        <v>9447</v>
      </c>
      <c r="G377" s="10">
        <v>10674</v>
      </c>
      <c r="H377" s="10">
        <v>11902</v>
      </c>
      <c r="I377" s="10">
        <v>13129</v>
      </c>
      <c r="J377" s="10">
        <v>24724</v>
      </c>
      <c r="K377" s="9" t="s">
        <v>1948</v>
      </c>
    </row>
    <row r="378" spans="1:11" ht="15.6" x14ac:dyDescent="0.3">
      <c r="A378" s="8" t="s">
        <v>2067</v>
      </c>
      <c r="B378" s="9" t="s">
        <v>819</v>
      </c>
      <c r="C378" s="9" t="s">
        <v>2068</v>
      </c>
      <c r="D378" s="9" t="s">
        <v>1969</v>
      </c>
      <c r="E378" s="10">
        <v>9061</v>
      </c>
      <c r="F378" s="10">
        <v>10415</v>
      </c>
      <c r="G378" s="10">
        <v>11768</v>
      </c>
      <c r="H378" s="10">
        <v>13122</v>
      </c>
      <c r="I378" s="10">
        <v>14475</v>
      </c>
      <c r="J378" s="10">
        <v>24724</v>
      </c>
      <c r="K378" s="9" t="s">
        <v>1948</v>
      </c>
    </row>
    <row r="379" spans="1:11" ht="15.6" x14ac:dyDescent="0.3">
      <c r="A379" s="8" t="s">
        <v>2069</v>
      </c>
      <c r="B379" s="9" t="s">
        <v>819</v>
      </c>
      <c r="C379" s="9" t="s">
        <v>2070</v>
      </c>
      <c r="D379" s="9" t="s">
        <v>1975</v>
      </c>
      <c r="E379" s="10">
        <v>5047</v>
      </c>
      <c r="F379" s="10">
        <v>5801</v>
      </c>
      <c r="G379" s="10">
        <v>6554</v>
      </c>
      <c r="H379" s="10">
        <v>7308</v>
      </c>
      <c r="I379" s="10">
        <v>8061</v>
      </c>
      <c r="J379" s="10">
        <v>24724</v>
      </c>
      <c r="K379" s="9" t="s">
        <v>1948</v>
      </c>
    </row>
    <row r="380" spans="1:11" ht="15.6" x14ac:dyDescent="0.3">
      <c r="A380" s="8" t="s">
        <v>2071</v>
      </c>
      <c r="B380" s="9" t="s">
        <v>819</v>
      </c>
      <c r="C380" s="9" t="s">
        <v>2072</v>
      </c>
      <c r="D380" s="9" t="s">
        <v>1978</v>
      </c>
      <c r="E380" s="10">
        <v>5842</v>
      </c>
      <c r="F380" s="10">
        <v>6715</v>
      </c>
      <c r="G380" s="10">
        <v>7587</v>
      </c>
      <c r="H380" s="10">
        <v>8460</v>
      </c>
      <c r="I380" s="10">
        <v>9332</v>
      </c>
      <c r="J380" s="10">
        <v>24724</v>
      </c>
      <c r="K380" s="9" t="s">
        <v>1948</v>
      </c>
    </row>
    <row r="381" spans="1:11" ht="15.6" x14ac:dyDescent="0.3">
      <c r="A381" s="8" t="s">
        <v>2073</v>
      </c>
      <c r="B381" s="9" t="s">
        <v>819</v>
      </c>
      <c r="C381" s="9" t="s">
        <v>2074</v>
      </c>
      <c r="D381" s="9" t="s">
        <v>1981</v>
      </c>
      <c r="E381" s="10">
        <v>6762</v>
      </c>
      <c r="F381" s="10">
        <v>7772</v>
      </c>
      <c r="G381" s="10">
        <v>8782</v>
      </c>
      <c r="H381" s="10">
        <v>9792</v>
      </c>
      <c r="I381" s="10">
        <v>10802</v>
      </c>
      <c r="J381" s="10">
        <v>24724</v>
      </c>
      <c r="K381" s="9" t="s">
        <v>1948</v>
      </c>
    </row>
    <row r="382" spans="1:11" ht="15.6" x14ac:dyDescent="0.3">
      <c r="A382" s="8" t="s">
        <v>2075</v>
      </c>
      <c r="B382" s="9" t="s">
        <v>819</v>
      </c>
      <c r="C382" s="9" t="s">
        <v>2076</v>
      </c>
      <c r="D382" s="9" t="s">
        <v>1984</v>
      </c>
      <c r="E382" s="10">
        <v>7828</v>
      </c>
      <c r="F382" s="10">
        <v>8997</v>
      </c>
      <c r="G382" s="10">
        <v>10166</v>
      </c>
      <c r="H382" s="10">
        <v>11335</v>
      </c>
      <c r="I382" s="10">
        <v>12504</v>
      </c>
      <c r="J382" s="10">
        <v>24724</v>
      </c>
      <c r="K382" s="9" t="s">
        <v>1948</v>
      </c>
    </row>
    <row r="383" spans="1:11" ht="15.6" x14ac:dyDescent="0.3">
      <c r="A383" s="8" t="s">
        <v>2077</v>
      </c>
      <c r="B383" s="9" t="s">
        <v>819</v>
      </c>
      <c r="C383" s="9" t="s">
        <v>2078</v>
      </c>
      <c r="D383" s="9" t="s">
        <v>1987</v>
      </c>
      <c r="E383" s="10">
        <v>8630</v>
      </c>
      <c r="F383" s="10">
        <v>9919</v>
      </c>
      <c r="G383" s="10">
        <v>11208</v>
      </c>
      <c r="H383" s="10">
        <v>12497</v>
      </c>
      <c r="I383" s="10">
        <v>13786</v>
      </c>
      <c r="J383" s="10">
        <v>24724</v>
      </c>
      <c r="K383" s="9" t="s">
        <v>1948</v>
      </c>
    </row>
    <row r="384" spans="1:11" ht="15.6" x14ac:dyDescent="0.3">
      <c r="A384" s="8" t="s">
        <v>2079</v>
      </c>
      <c r="B384" s="9" t="s">
        <v>819</v>
      </c>
      <c r="C384" s="9" t="s">
        <v>2080</v>
      </c>
      <c r="D384" s="9" t="s">
        <v>1990</v>
      </c>
      <c r="E384" s="10">
        <v>9514</v>
      </c>
      <c r="F384" s="10">
        <v>10935</v>
      </c>
      <c r="G384" s="10">
        <v>12356</v>
      </c>
      <c r="H384" s="10">
        <v>13777</v>
      </c>
      <c r="I384" s="10">
        <v>15198</v>
      </c>
      <c r="J384" s="10">
        <v>24724</v>
      </c>
      <c r="K384" s="9" t="s">
        <v>1948</v>
      </c>
    </row>
    <row r="385" spans="1:11" ht="15.6" x14ac:dyDescent="0.3">
      <c r="A385" s="8" t="s">
        <v>2081</v>
      </c>
      <c r="B385" s="9" t="s">
        <v>819</v>
      </c>
      <c r="C385" s="9" t="s">
        <v>2082</v>
      </c>
      <c r="D385" s="9" t="s">
        <v>2029</v>
      </c>
      <c r="E385" s="10">
        <v>4806</v>
      </c>
      <c r="F385" s="10">
        <v>5524</v>
      </c>
      <c r="G385" s="10">
        <v>6242</v>
      </c>
      <c r="H385" s="10">
        <v>6960</v>
      </c>
      <c r="I385" s="10">
        <v>7678</v>
      </c>
      <c r="J385" s="10">
        <v>24724</v>
      </c>
      <c r="K385" s="9" t="s">
        <v>1948</v>
      </c>
    </row>
    <row r="386" spans="1:11" ht="15.6" x14ac:dyDescent="0.3">
      <c r="A386" s="8" t="s">
        <v>2083</v>
      </c>
      <c r="B386" s="9" t="s">
        <v>819</v>
      </c>
      <c r="C386" s="9" t="s">
        <v>2084</v>
      </c>
      <c r="D386" s="9" t="s">
        <v>1978</v>
      </c>
      <c r="E386" s="10">
        <v>5842</v>
      </c>
      <c r="F386" s="10">
        <v>6715</v>
      </c>
      <c r="G386" s="10">
        <v>7587</v>
      </c>
      <c r="H386" s="10">
        <v>8460</v>
      </c>
      <c r="I386" s="10">
        <v>9332</v>
      </c>
      <c r="J386" s="10">
        <v>24724</v>
      </c>
      <c r="K386" s="9" t="s">
        <v>1948</v>
      </c>
    </row>
    <row r="387" spans="1:11" ht="15.6" x14ac:dyDescent="0.3">
      <c r="A387" s="8" t="s">
        <v>2085</v>
      </c>
      <c r="B387" s="9" t="s">
        <v>819</v>
      </c>
      <c r="C387" s="9" t="s">
        <v>2086</v>
      </c>
      <c r="D387" s="9" t="s">
        <v>1981</v>
      </c>
      <c r="E387" s="10">
        <v>6762</v>
      </c>
      <c r="F387" s="10">
        <v>7772</v>
      </c>
      <c r="G387" s="10">
        <v>8782</v>
      </c>
      <c r="H387" s="10">
        <v>9792</v>
      </c>
      <c r="I387" s="10">
        <v>10802</v>
      </c>
      <c r="J387" s="10">
        <v>24724</v>
      </c>
      <c r="K387" s="9" t="s">
        <v>1948</v>
      </c>
    </row>
    <row r="388" spans="1:11" ht="15.6" x14ac:dyDescent="0.3">
      <c r="A388" s="8" t="s">
        <v>2087</v>
      </c>
      <c r="B388" s="9" t="s">
        <v>819</v>
      </c>
      <c r="C388" s="9" t="s">
        <v>2088</v>
      </c>
      <c r="D388" s="9" t="s">
        <v>1984</v>
      </c>
      <c r="E388" s="10">
        <v>7828</v>
      </c>
      <c r="F388" s="10">
        <v>8997</v>
      </c>
      <c r="G388" s="10">
        <v>10166</v>
      </c>
      <c r="H388" s="10">
        <v>11335</v>
      </c>
      <c r="I388" s="10">
        <v>12504</v>
      </c>
      <c r="J388" s="10">
        <v>24724</v>
      </c>
      <c r="K388" s="9" t="s">
        <v>1948</v>
      </c>
    </row>
    <row r="389" spans="1:11" ht="15.6" x14ac:dyDescent="0.3">
      <c r="A389" s="8" t="s">
        <v>2089</v>
      </c>
      <c r="B389" s="9" t="s">
        <v>819</v>
      </c>
      <c r="C389" s="9" t="s">
        <v>2090</v>
      </c>
      <c r="D389" s="9" t="s">
        <v>1987</v>
      </c>
      <c r="E389" s="10">
        <v>8630</v>
      </c>
      <c r="F389" s="10">
        <v>9919</v>
      </c>
      <c r="G389" s="10">
        <v>11208</v>
      </c>
      <c r="H389" s="10">
        <v>12497</v>
      </c>
      <c r="I389" s="10">
        <v>13786</v>
      </c>
      <c r="J389" s="10">
        <v>24724</v>
      </c>
      <c r="K389" s="9" t="s">
        <v>1948</v>
      </c>
    </row>
    <row r="390" spans="1:11" ht="15.6" x14ac:dyDescent="0.3">
      <c r="A390" s="8" t="s">
        <v>2091</v>
      </c>
      <c r="B390" s="9" t="s">
        <v>819</v>
      </c>
      <c r="C390" s="9" t="s">
        <v>2092</v>
      </c>
      <c r="D390" s="9" t="s">
        <v>1990</v>
      </c>
      <c r="E390" s="10">
        <v>9514</v>
      </c>
      <c r="F390" s="10">
        <v>10935</v>
      </c>
      <c r="G390" s="10">
        <v>12356</v>
      </c>
      <c r="H390" s="10">
        <v>13777</v>
      </c>
      <c r="I390" s="10">
        <v>15198</v>
      </c>
      <c r="J390" s="10">
        <v>24724</v>
      </c>
      <c r="K390" s="9" t="s">
        <v>1948</v>
      </c>
    </row>
    <row r="391" spans="1:11" ht="15.6" x14ac:dyDescent="0.3">
      <c r="A391" s="8" t="s">
        <v>2093</v>
      </c>
      <c r="B391" s="9" t="s">
        <v>819</v>
      </c>
      <c r="C391" s="9" t="s">
        <v>2094</v>
      </c>
      <c r="D391" s="9" t="s">
        <v>1957</v>
      </c>
      <c r="E391" s="10">
        <v>5299</v>
      </c>
      <c r="F391" s="10">
        <v>6091</v>
      </c>
      <c r="G391" s="10">
        <v>6882</v>
      </c>
      <c r="H391" s="10">
        <v>7674</v>
      </c>
      <c r="I391" s="10">
        <v>8465</v>
      </c>
      <c r="J391" s="10">
        <v>24724</v>
      </c>
      <c r="K391" s="9" t="s">
        <v>1948</v>
      </c>
    </row>
    <row r="392" spans="1:11" ht="15.6" x14ac:dyDescent="0.3">
      <c r="A392" s="8" t="s">
        <v>2095</v>
      </c>
      <c r="B392" s="9" t="s">
        <v>819</v>
      </c>
      <c r="C392" s="9" t="s">
        <v>2096</v>
      </c>
      <c r="D392" s="9" t="s">
        <v>1960</v>
      </c>
      <c r="E392" s="10">
        <v>6134</v>
      </c>
      <c r="F392" s="10">
        <v>7050</v>
      </c>
      <c r="G392" s="10">
        <v>7966</v>
      </c>
      <c r="H392" s="10">
        <v>8882</v>
      </c>
      <c r="I392" s="10">
        <v>9798</v>
      </c>
      <c r="J392" s="10">
        <v>24724</v>
      </c>
      <c r="K392" s="9" t="s">
        <v>1948</v>
      </c>
    </row>
    <row r="393" spans="1:11" ht="15.6" x14ac:dyDescent="0.3">
      <c r="A393" s="8" t="s">
        <v>2097</v>
      </c>
      <c r="B393" s="9" t="s">
        <v>819</v>
      </c>
      <c r="C393" s="9" t="s">
        <v>2098</v>
      </c>
      <c r="D393" s="9" t="s">
        <v>1963</v>
      </c>
      <c r="E393" s="10">
        <v>7100</v>
      </c>
      <c r="F393" s="10">
        <v>8161</v>
      </c>
      <c r="G393" s="10">
        <v>9221</v>
      </c>
      <c r="H393" s="10">
        <v>10282</v>
      </c>
      <c r="I393" s="10">
        <v>11342</v>
      </c>
      <c r="J393" s="10">
        <v>24724</v>
      </c>
      <c r="K393" s="9" t="s">
        <v>1948</v>
      </c>
    </row>
    <row r="394" spans="1:11" ht="15.6" x14ac:dyDescent="0.3">
      <c r="A394" s="8" t="s">
        <v>2099</v>
      </c>
      <c r="B394" s="9" t="s">
        <v>819</v>
      </c>
      <c r="C394" s="9" t="s">
        <v>2100</v>
      </c>
      <c r="D394" s="9" t="s">
        <v>1966</v>
      </c>
      <c r="E394" s="10">
        <v>8219</v>
      </c>
      <c r="F394" s="10">
        <v>9447</v>
      </c>
      <c r="G394" s="10">
        <v>10674</v>
      </c>
      <c r="H394" s="10">
        <v>11902</v>
      </c>
      <c r="I394" s="10">
        <v>13129</v>
      </c>
      <c r="J394" s="10">
        <v>24724</v>
      </c>
      <c r="K394" s="9" t="s">
        <v>1948</v>
      </c>
    </row>
    <row r="395" spans="1:11" ht="15.6" x14ac:dyDescent="0.3">
      <c r="A395" s="8" t="s">
        <v>2101</v>
      </c>
      <c r="B395" s="9" t="s">
        <v>819</v>
      </c>
      <c r="C395" s="9" t="s">
        <v>2102</v>
      </c>
      <c r="D395" s="9" t="s">
        <v>1969</v>
      </c>
      <c r="E395" s="10">
        <v>9061</v>
      </c>
      <c r="F395" s="10">
        <v>10415</v>
      </c>
      <c r="G395" s="10">
        <v>11768</v>
      </c>
      <c r="H395" s="10">
        <v>13122</v>
      </c>
      <c r="I395" s="10">
        <v>14475</v>
      </c>
      <c r="J395" s="10">
        <v>24724</v>
      </c>
      <c r="K395" s="9" t="s">
        <v>1948</v>
      </c>
    </row>
    <row r="396" spans="1:11" ht="15.6" x14ac:dyDescent="0.3">
      <c r="A396" s="8" t="s">
        <v>2103</v>
      </c>
      <c r="B396" s="9" t="s">
        <v>819</v>
      </c>
      <c r="C396" s="9" t="s">
        <v>2104</v>
      </c>
      <c r="D396" s="9" t="s">
        <v>1972</v>
      </c>
      <c r="E396" s="10">
        <v>9990</v>
      </c>
      <c r="F396" s="10">
        <v>11482</v>
      </c>
      <c r="G396" s="10">
        <v>12974</v>
      </c>
      <c r="H396" s="10">
        <v>14466</v>
      </c>
      <c r="I396" s="10">
        <v>15958</v>
      </c>
      <c r="J396" s="10">
        <v>24724</v>
      </c>
      <c r="K396" s="9" t="s">
        <v>1948</v>
      </c>
    </row>
    <row r="397" spans="1:11" ht="15.6" x14ac:dyDescent="0.3">
      <c r="A397" s="8" t="s">
        <v>2105</v>
      </c>
      <c r="B397" s="9" t="s">
        <v>819</v>
      </c>
      <c r="C397" s="9" t="s">
        <v>2106</v>
      </c>
      <c r="D397" s="9" t="s">
        <v>821</v>
      </c>
      <c r="E397" s="10">
        <v>3586</v>
      </c>
      <c r="F397" s="10">
        <v>4122</v>
      </c>
      <c r="G397" s="10">
        <v>4657</v>
      </c>
      <c r="H397" s="10">
        <v>5193</v>
      </c>
      <c r="I397" s="10">
        <v>5728</v>
      </c>
      <c r="J397" s="10">
        <v>24724</v>
      </c>
      <c r="K397" s="9" t="s">
        <v>1948</v>
      </c>
    </row>
    <row r="398" spans="1:11" ht="15.6" x14ac:dyDescent="0.3">
      <c r="A398" s="8" t="s">
        <v>2107</v>
      </c>
      <c r="B398" s="9" t="s">
        <v>819</v>
      </c>
      <c r="C398" s="9" t="s">
        <v>2108</v>
      </c>
      <c r="D398" s="9" t="s">
        <v>820</v>
      </c>
      <c r="E398" s="10">
        <v>4152</v>
      </c>
      <c r="F398" s="10">
        <v>4772</v>
      </c>
      <c r="G398" s="10">
        <v>5392</v>
      </c>
      <c r="H398" s="10">
        <v>6012</v>
      </c>
      <c r="I398" s="10">
        <v>6632</v>
      </c>
      <c r="J398" s="10">
        <v>24724</v>
      </c>
      <c r="K398" s="9" t="s">
        <v>1948</v>
      </c>
    </row>
    <row r="399" spans="1:11" ht="15.6" x14ac:dyDescent="0.3">
      <c r="A399" s="8" t="s">
        <v>2109</v>
      </c>
      <c r="B399" s="9" t="s">
        <v>819</v>
      </c>
      <c r="C399" s="9" t="s">
        <v>2110</v>
      </c>
      <c r="D399" s="9" t="s">
        <v>2029</v>
      </c>
      <c r="E399" s="10">
        <v>4806</v>
      </c>
      <c r="F399" s="10">
        <v>5524</v>
      </c>
      <c r="G399" s="10">
        <v>6242</v>
      </c>
      <c r="H399" s="10">
        <v>6960</v>
      </c>
      <c r="I399" s="10">
        <v>7678</v>
      </c>
      <c r="J399" s="10">
        <v>24724</v>
      </c>
      <c r="K399" s="9" t="s">
        <v>1948</v>
      </c>
    </row>
    <row r="400" spans="1:11" ht="15.6" x14ac:dyDescent="0.3">
      <c r="A400" s="8" t="s">
        <v>2111</v>
      </c>
      <c r="B400" s="9" t="s">
        <v>819</v>
      </c>
      <c r="C400" s="9" t="s">
        <v>2112</v>
      </c>
      <c r="D400" s="9" t="s">
        <v>2032</v>
      </c>
      <c r="E400" s="10">
        <v>5564</v>
      </c>
      <c r="F400" s="10">
        <v>6395</v>
      </c>
      <c r="G400" s="10">
        <v>7226</v>
      </c>
      <c r="H400" s="10">
        <v>8057</v>
      </c>
      <c r="I400" s="10">
        <v>8888</v>
      </c>
      <c r="J400" s="10">
        <v>24724</v>
      </c>
      <c r="K400" s="9" t="s">
        <v>1948</v>
      </c>
    </row>
    <row r="401" spans="1:11" ht="15.6" x14ac:dyDescent="0.3">
      <c r="A401" s="8" t="s">
        <v>2113</v>
      </c>
      <c r="B401" s="9" t="s">
        <v>819</v>
      </c>
      <c r="C401" s="9" t="s">
        <v>2114</v>
      </c>
      <c r="D401" s="9" t="s">
        <v>2035</v>
      </c>
      <c r="E401" s="10">
        <v>6440</v>
      </c>
      <c r="F401" s="10">
        <v>7402</v>
      </c>
      <c r="G401" s="10">
        <v>8364</v>
      </c>
      <c r="H401" s="10">
        <v>9326</v>
      </c>
      <c r="I401" s="10">
        <v>10288</v>
      </c>
      <c r="J401" s="10">
        <v>24724</v>
      </c>
      <c r="K401" s="9" t="s">
        <v>1948</v>
      </c>
    </row>
    <row r="402" spans="1:11" ht="15.6" x14ac:dyDescent="0.3">
      <c r="A402" s="8" t="s">
        <v>2115</v>
      </c>
      <c r="B402" s="9" t="s">
        <v>819</v>
      </c>
      <c r="C402" s="9" t="s">
        <v>2116</v>
      </c>
      <c r="D402" s="9" t="s">
        <v>2038</v>
      </c>
      <c r="E402" s="10">
        <v>7455</v>
      </c>
      <c r="F402" s="10">
        <v>8569</v>
      </c>
      <c r="G402" s="10">
        <v>9682</v>
      </c>
      <c r="H402" s="10">
        <v>10796</v>
      </c>
      <c r="I402" s="10">
        <v>11909</v>
      </c>
      <c r="J402" s="10">
        <v>24724</v>
      </c>
      <c r="K402" s="9" t="s">
        <v>1948</v>
      </c>
    </row>
    <row r="403" spans="1:11" ht="15.6" x14ac:dyDescent="0.3">
      <c r="A403" s="8" t="s">
        <v>2117</v>
      </c>
      <c r="B403" s="9" t="s">
        <v>819</v>
      </c>
      <c r="C403" s="9" t="s">
        <v>2118</v>
      </c>
      <c r="D403" s="9" t="s">
        <v>1987</v>
      </c>
      <c r="E403" s="10">
        <v>8630</v>
      </c>
      <c r="F403" s="10">
        <v>9919</v>
      </c>
      <c r="G403" s="10">
        <v>11208</v>
      </c>
      <c r="H403" s="10">
        <v>12497</v>
      </c>
      <c r="I403" s="10">
        <v>13786</v>
      </c>
      <c r="J403" s="10">
        <v>24724</v>
      </c>
      <c r="K403" s="9" t="s">
        <v>1948</v>
      </c>
    </row>
    <row r="404" spans="1:11" ht="15.6" x14ac:dyDescent="0.3">
      <c r="A404" s="8" t="s">
        <v>822</v>
      </c>
      <c r="B404" s="9" t="s">
        <v>11</v>
      </c>
      <c r="C404" s="9" t="s">
        <v>823</v>
      </c>
      <c r="D404" s="9" t="s">
        <v>39</v>
      </c>
      <c r="E404" s="10">
        <v>4154</v>
      </c>
      <c r="F404" s="10">
        <v>4778</v>
      </c>
      <c r="G404" s="10">
        <v>5401</v>
      </c>
      <c r="H404" s="10">
        <v>6025</v>
      </c>
      <c r="I404" s="10">
        <v>6648</v>
      </c>
      <c r="J404" s="10">
        <v>24724</v>
      </c>
      <c r="K404" s="9">
        <v>0</v>
      </c>
    </row>
    <row r="405" spans="1:11" ht="15.6" x14ac:dyDescent="0.3">
      <c r="A405" s="8" t="s">
        <v>824</v>
      </c>
      <c r="B405" s="9" t="s">
        <v>11</v>
      </c>
      <c r="C405" s="9" t="s">
        <v>825</v>
      </c>
      <c r="D405" s="9" t="s">
        <v>13</v>
      </c>
      <c r="E405" s="10">
        <v>4809</v>
      </c>
      <c r="F405" s="10">
        <v>5531</v>
      </c>
      <c r="G405" s="10">
        <v>6252</v>
      </c>
      <c r="H405" s="10">
        <v>6974</v>
      </c>
      <c r="I405" s="10">
        <v>7695</v>
      </c>
      <c r="J405" s="10">
        <v>24724</v>
      </c>
      <c r="K405" s="9">
        <v>0</v>
      </c>
    </row>
    <row r="406" spans="1:11" ht="15.6" x14ac:dyDescent="0.3">
      <c r="A406" s="8" t="s">
        <v>826</v>
      </c>
      <c r="B406" s="9" t="s">
        <v>11</v>
      </c>
      <c r="C406" s="9" t="s">
        <v>827</v>
      </c>
      <c r="D406" s="9" t="s">
        <v>97</v>
      </c>
      <c r="E406" s="10">
        <v>5845</v>
      </c>
      <c r="F406" s="10">
        <v>6722</v>
      </c>
      <c r="G406" s="10">
        <v>7599</v>
      </c>
      <c r="H406" s="10">
        <v>8476</v>
      </c>
      <c r="I406" s="10">
        <v>9353</v>
      </c>
      <c r="J406" s="10">
        <v>24724</v>
      </c>
      <c r="K406" s="9">
        <v>0</v>
      </c>
    </row>
    <row r="407" spans="1:11" ht="15.6" x14ac:dyDescent="0.3">
      <c r="A407" s="8" t="s">
        <v>828</v>
      </c>
      <c r="B407" s="9" t="s">
        <v>11</v>
      </c>
      <c r="C407" s="9" t="s">
        <v>829</v>
      </c>
      <c r="D407" s="9" t="s">
        <v>186</v>
      </c>
      <c r="E407" s="10">
        <v>3768</v>
      </c>
      <c r="F407" s="10">
        <v>4334</v>
      </c>
      <c r="G407" s="10">
        <v>4899</v>
      </c>
      <c r="H407" s="10">
        <v>5465</v>
      </c>
      <c r="I407" s="10">
        <v>6030</v>
      </c>
      <c r="J407" s="10">
        <v>24724</v>
      </c>
      <c r="K407" s="9">
        <v>0</v>
      </c>
    </row>
    <row r="408" spans="1:11" ht="15.6" x14ac:dyDescent="0.3">
      <c r="A408" s="8" t="s">
        <v>830</v>
      </c>
      <c r="B408" s="9" t="s">
        <v>11</v>
      </c>
      <c r="C408" s="9" t="s">
        <v>831</v>
      </c>
      <c r="D408" s="9" t="s">
        <v>112</v>
      </c>
      <c r="E408" s="10">
        <v>6138</v>
      </c>
      <c r="F408" s="10">
        <v>7059</v>
      </c>
      <c r="G408" s="10">
        <v>7979</v>
      </c>
      <c r="H408" s="10">
        <v>8900</v>
      </c>
      <c r="I408" s="10">
        <v>9821</v>
      </c>
      <c r="J408" s="10">
        <v>24724</v>
      </c>
      <c r="K408" s="9">
        <v>0</v>
      </c>
    </row>
    <row r="409" spans="1:11" ht="15.6" x14ac:dyDescent="0.3">
      <c r="A409" s="8" t="s">
        <v>832</v>
      </c>
      <c r="B409" s="9" t="s">
        <v>11</v>
      </c>
      <c r="C409" s="9" t="s">
        <v>833</v>
      </c>
      <c r="D409" s="9" t="s">
        <v>27</v>
      </c>
      <c r="E409" s="10">
        <v>7460</v>
      </c>
      <c r="F409" s="10">
        <v>8580</v>
      </c>
      <c r="G409" s="10">
        <v>9700</v>
      </c>
      <c r="H409" s="10">
        <v>10819</v>
      </c>
      <c r="I409" s="10">
        <v>11938</v>
      </c>
      <c r="J409" s="10">
        <v>24724</v>
      </c>
      <c r="K409" s="9">
        <v>0</v>
      </c>
    </row>
    <row r="410" spans="1:11" ht="15.6" x14ac:dyDescent="0.3">
      <c r="A410" s="8" t="s">
        <v>834</v>
      </c>
      <c r="B410" s="9" t="s">
        <v>43</v>
      </c>
      <c r="C410" s="9" t="s">
        <v>835</v>
      </c>
      <c r="D410" s="9" t="s">
        <v>607</v>
      </c>
      <c r="E410" s="10">
        <v>4209</v>
      </c>
      <c r="F410" s="10">
        <v>4630</v>
      </c>
      <c r="G410" s="10">
        <v>5050</v>
      </c>
      <c r="H410" s="10">
        <v>5633</v>
      </c>
      <c r="I410" s="10">
        <v>6216</v>
      </c>
      <c r="J410" s="10">
        <v>24724</v>
      </c>
      <c r="K410" s="9">
        <v>1</v>
      </c>
    </row>
    <row r="411" spans="1:11" ht="15.6" x14ac:dyDescent="0.3">
      <c r="A411" s="8" t="s">
        <v>836</v>
      </c>
      <c r="B411" s="9" t="s">
        <v>43</v>
      </c>
      <c r="C411" s="9" t="s">
        <v>837</v>
      </c>
      <c r="D411" s="9" t="s">
        <v>648</v>
      </c>
      <c r="E411" s="10">
        <v>5370</v>
      </c>
      <c r="F411" s="10">
        <v>5908</v>
      </c>
      <c r="G411" s="10">
        <v>6445</v>
      </c>
      <c r="H411" s="10">
        <v>7189</v>
      </c>
      <c r="I411" s="10">
        <v>7933</v>
      </c>
      <c r="J411" s="10">
        <v>24724</v>
      </c>
      <c r="K411" s="9">
        <v>1</v>
      </c>
    </row>
    <row r="412" spans="1:11" ht="15.6" x14ac:dyDescent="0.3">
      <c r="A412" s="8" t="s">
        <v>838</v>
      </c>
      <c r="B412" s="9" t="s">
        <v>43</v>
      </c>
      <c r="C412" s="9" t="s">
        <v>839</v>
      </c>
      <c r="D412" s="9" t="s">
        <v>613</v>
      </c>
      <c r="E412" s="10">
        <v>5921</v>
      </c>
      <c r="F412" s="10">
        <v>6513</v>
      </c>
      <c r="G412" s="10">
        <v>7105</v>
      </c>
      <c r="H412" s="10">
        <v>7926</v>
      </c>
      <c r="I412" s="10">
        <v>8747</v>
      </c>
      <c r="J412" s="10">
        <v>24724</v>
      </c>
      <c r="K412" s="9">
        <v>1</v>
      </c>
    </row>
    <row r="413" spans="1:11" ht="15.6" x14ac:dyDescent="0.3">
      <c r="A413" s="8" t="s">
        <v>840</v>
      </c>
      <c r="B413" s="9" t="s">
        <v>158</v>
      </c>
      <c r="C413" s="9" t="s">
        <v>841</v>
      </c>
      <c r="D413" s="9" t="s">
        <v>160</v>
      </c>
      <c r="E413" s="10">
        <v>2945</v>
      </c>
      <c r="F413" s="10">
        <v>3240</v>
      </c>
      <c r="G413" s="10">
        <v>3534</v>
      </c>
      <c r="H413" s="10">
        <v>3829</v>
      </c>
      <c r="I413" s="10">
        <v>4123</v>
      </c>
      <c r="J413" s="10">
        <v>24724</v>
      </c>
      <c r="K413" s="9">
        <v>1</v>
      </c>
    </row>
    <row r="414" spans="1:11" ht="15.6" x14ac:dyDescent="0.3">
      <c r="A414" s="8" t="s">
        <v>842</v>
      </c>
      <c r="B414" s="9" t="s">
        <v>158</v>
      </c>
      <c r="C414" s="9" t="s">
        <v>843</v>
      </c>
      <c r="D414" s="9" t="s">
        <v>326</v>
      </c>
      <c r="E414" s="10">
        <v>3092</v>
      </c>
      <c r="F414" s="10">
        <v>3402</v>
      </c>
      <c r="G414" s="10">
        <v>3711</v>
      </c>
      <c r="H414" s="10">
        <v>4020</v>
      </c>
      <c r="I414" s="10">
        <v>4329</v>
      </c>
      <c r="J414" s="10">
        <v>24724</v>
      </c>
      <c r="K414" s="9">
        <v>1</v>
      </c>
    </row>
    <row r="415" spans="1:11" ht="15.6" x14ac:dyDescent="0.3">
      <c r="A415" s="8" t="s">
        <v>844</v>
      </c>
      <c r="B415" s="9" t="s">
        <v>158</v>
      </c>
      <c r="C415" s="9" t="s">
        <v>845</v>
      </c>
      <c r="D415" s="9" t="s">
        <v>164</v>
      </c>
      <c r="E415" s="10">
        <v>3579</v>
      </c>
      <c r="F415" s="10">
        <v>3938</v>
      </c>
      <c r="G415" s="10">
        <v>4296</v>
      </c>
      <c r="H415" s="10">
        <v>4654</v>
      </c>
      <c r="I415" s="10">
        <v>5012</v>
      </c>
      <c r="J415" s="10">
        <v>24724</v>
      </c>
      <c r="K415" s="9">
        <v>1</v>
      </c>
    </row>
    <row r="416" spans="1:11" ht="15.6" x14ac:dyDescent="0.3">
      <c r="A416" s="8" t="s">
        <v>846</v>
      </c>
      <c r="B416" s="9" t="s">
        <v>158</v>
      </c>
      <c r="C416" s="9" t="s">
        <v>847</v>
      </c>
      <c r="D416" s="9" t="s">
        <v>168</v>
      </c>
      <c r="E416" s="10">
        <v>4144</v>
      </c>
      <c r="F416" s="10">
        <v>4559</v>
      </c>
      <c r="G416" s="10">
        <v>4973</v>
      </c>
      <c r="H416" s="10">
        <v>5387</v>
      </c>
      <c r="I416" s="10">
        <v>5801</v>
      </c>
      <c r="J416" s="10">
        <v>24724</v>
      </c>
      <c r="K416" s="9">
        <v>3</v>
      </c>
    </row>
    <row r="417" spans="1:11" ht="15.6" x14ac:dyDescent="0.3">
      <c r="A417" s="8" t="s">
        <v>848</v>
      </c>
      <c r="B417" s="9" t="s">
        <v>158</v>
      </c>
      <c r="C417" s="9" t="s">
        <v>849</v>
      </c>
      <c r="D417" s="9" t="s">
        <v>850</v>
      </c>
      <c r="E417" s="10">
        <v>4351</v>
      </c>
      <c r="F417" s="10">
        <v>4786</v>
      </c>
      <c r="G417" s="10">
        <v>5221</v>
      </c>
      <c r="H417" s="10">
        <v>5656</v>
      </c>
      <c r="I417" s="10">
        <v>6091</v>
      </c>
      <c r="J417" s="10">
        <v>24724</v>
      </c>
      <c r="K417" s="9">
        <v>3</v>
      </c>
    </row>
    <row r="418" spans="1:11" ht="15.6" x14ac:dyDescent="0.3">
      <c r="A418" s="8" t="s">
        <v>851</v>
      </c>
      <c r="B418" s="9" t="s">
        <v>158</v>
      </c>
      <c r="C418" s="9" t="s">
        <v>852</v>
      </c>
      <c r="D418" s="9" t="s">
        <v>262</v>
      </c>
      <c r="E418" s="10">
        <v>5553</v>
      </c>
      <c r="F418" s="10">
        <v>6109</v>
      </c>
      <c r="G418" s="10">
        <v>6664</v>
      </c>
      <c r="H418" s="10">
        <v>7219</v>
      </c>
      <c r="I418" s="10">
        <v>7774</v>
      </c>
      <c r="J418" s="10">
        <v>24724</v>
      </c>
      <c r="K418" s="9">
        <v>3</v>
      </c>
    </row>
    <row r="419" spans="1:11" ht="15.6" x14ac:dyDescent="0.3">
      <c r="A419" s="8" t="s">
        <v>853</v>
      </c>
      <c r="B419" s="9" t="s">
        <v>158</v>
      </c>
      <c r="C419" s="9" t="s">
        <v>854</v>
      </c>
      <c r="D419" s="9" t="s">
        <v>778</v>
      </c>
      <c r="E419" s="10">
        <v>6428</v>
      </c>
      <c r="F419" s="10">
        <v>7072</v>
      </c>
      <c r="G419" s="10">
        <v>7715</v>
      </c>
      <c r="H419" s="10">
        <v>8358</v>
      </c>
      <c r="I419" s="10">
        <v>9000</v>
      </c>
      <c r="J419" s="10">
        <v>24724</v>
      </c>
      <c r="K419" s="9">
        <v>3</v>
      </c>
    </row>
    <row r="420" spans="1:11" ht="15.6" x14ac:dyDescent="0.3">
      <c r="A420" s="8" t="s">
        <v>855</v>
      </c>
      <c r="B420" s="9" t="s">
        <v>43</v>
      </c>
      <c r="C420" s="9" t="s">
        <v>856</v>
      </c>
      <c r="D420" s="9" t="s">
        <v>616</v>
      </c>
      <c r="E420" s="10">
        <v>3635</v>
      </c>
      <c r="F420" s="10">
        <v>3999</v>
      </c>
      <c r="G420" s="10">
        <v>4362</v>
      </c>
      <c r="H420" s="10">
        <v>4866</v>
      </c>
      <c r="I420" s="10">
        <v>5369</v>
      </c>
      <c r="J420" s="10">
        <v>24724</v>
      </c>
      <c r="K420" s="9">
        <v>1</v>
      </c>
    </row>
    <row r="421" spans="1:11" ht="15.6" x14ac:dyDescent="0.3">
      <c r="A421" s="8" t="s">
        <v>857</v>
      </c>
      <c r="B421" s="9" t="s">
        <v>43</v>
      </c>
      <c r="C421" s="9" t="s">
        <v>858</v>
      </c>
      <c r="D421" s="9" t="s">
        <v>859</v>
      </c>
      <c r="E421" s="10">
        <v>4419</v>
      </c>
      <c r="F421" s="10">
        <v>4861</v>
      </c>
      <c r="G421" s="10">
        <v>5302</v>
      </c>
      <c r="H421" s="10">
        <v>5915</v>
      </c>
      <c r="I421" s="10">
        <v>6527</v>
      </c>
      <c r="J421" s="10">
        <v>24724</v>
      </c>
      <c r="K421" s="9">
        <v>1</v>
      </c>
    </row>
    <row r="422" spans="1:11" ht="15.6" x14ac:dyDescent="0.3">
      <c r="A422" s="8" t="s">
        <v>860</v>
      </c>
      <c r="B422" s="9" t="s">
        <v>43</v>
      </c>
      <c r="C422" s="9" t="s">
        <v>861</v>
      </c>
      <c r="D422" s="9" t="s">
        <v>613</v>
      </c>
      <c r="E422" s="10">
        <v>5921</v>
      </c>
      <c r="F422" s="10">
        <v>6513</v>
      </c>
      <c r="G422" s="10">
        <v>7105</v>
      </c>
      <c r="H422" s="10">
        <v>7926</v>
      </c>
      <c r="I422" s="10">
        <v>8747</v>
      </c>
      <c r="J422" s="10">
        <v>24724</v>
      </c>
      <c r="K422" s="9">
        <v>0</v>
      </c>
    </row>
    <row r="423" spans="1:11" ht="15.6" x14ac:dyDescent="0.3">
      <c r="A423" s="8" t="s">
        <v>862</v>
      </c>
      <c r="B423" s="9" t="s">
        <v>43</v>
      </c>
      <c r="C423" s="9" t="s">
        <v>863</v>
      </c>
      <c r="D423" s="9" t="s">
        <v>45</v>
      </c>
      <c r="E423" s="10">
        <v>6855</v>
      </c>
      <c r="F423" s="10">
        <v>7541</v>
      </c>
      <c r="G423" s="10">
        <v>8226</v>
      </c>
      <c r="H423" s="10">
        <v>9176</v>
      </c>
      <c r="I423" s="10">
        <v>10125</v>
      </c>
      <c r="J423" s="10">
        <v>24724</v>
      </c>
      <c r="K423" s="9">
        <v>0</v>
      </c>
    </row>
    <row r="424" spans="1:11" ht="15.6" x14ac:dyDescent="0.3">
      <c r="A424" s="8" t="s">
        <v>864</v>
      </c>
      <c r="B424" s="9" t="s">
        <v>43</v>
      </c>
      <c r="C424" s="9" t="s">
        <v>865</v>
      </c>
      <c r="D424" s="9" t="s">
        <v>653</v>
      </c>
      <c r="E424" s="10">
        <v>4872</v>
      </c>
      <c r="F424" s="10">
        <v>5359</v>
      </c>
      <c r="G424" s="10">
        <v>5845</v>
      </c>
      <c r="H424" s="10">
        <v>6521</v>
      </c>
      <c r="I424" s="10">
        <v>7196</v>
      </c>
      <c r="J424" s="10">
        <v>24724</v>
      </c>
      <c r="K424" s="9">
        <v>0</v>
      </c>
    </row>
    <row r="425" spans="1:11" ht="15.6" x14ac:dyDescent="0.3">
      <c r="A425" s="8" t="s">
        <v>866</v>
      </c>
      <c r="B425" s="9" t="s">
        <v>43</v>
      </c>
      <c r="C425" s="9" t="s">
        <v>867</v>
      </c>
      <c r="D425" s="9" t="s">
        <v>610</v>
      </c>
      <c r="E425" s="10">
        <v>5115</v>
      </c>
      <c r="F425" s="10">
        <v>5627</v>
      </c>
      <c r="G425" s="10">
        <v>6138</v>
      </c>
      <c r="H425" s="10">
        <v>6847</v>
      </c>
      <c r="I425" s="10">
        <v>7556</v>
      </c>
      <c r="J425" s="10">
        <v>24724</v>
      </c>
      <c r="K425" s="9">
        <v>0</v>
      </c>
    </row>
    <row r="426" spans="1:11" ht="15.6" x14ac:dyDescent="0.3">
      <c r="A426" s="8" t="s">
        <v>868</v>
      </c>
      <c r="B426" s="9" t="s">
        <v>11</v>
      </c>
      <c r="C426" s="9" t="s">
        <v>869</v>
      </c>
      <c r="D426" s="9" t="s">
        <v>13</v>
      </c>
      <c r="E426" s="10">
        <v>4809</v>
      </c>
      <c r="F426" s="10">
        <v>5531</v>
      </c>
      <c r="G426" s="10">
        <v>6252</v>
      </c>
      <c r="H426" s="10">
        <v>6974</v>
      </c>
      <c r="I426" s="10">
        <v>7695</v>
      </c>
      <c r="J426" s="10">
        <v>24724</v>
      </c>
      <c r="K426" s="9">
        <v>0</v>
      </c>
    </row>
    <row r="427" spans="1:11" ht="15.6" x14ac:dyDescent="0.3">
      <c r="A427" s="8" t="s">
        <v>870</v>
      </c>
      <c r="B427" s="9" t="s">
        <v>11</v>
      </c>
      <c r="C427" s="9" t="s">
        <v>871</v>
      </c>
      <c r="D427" s="9" t="s">
        <v>97</v>
      </c>
      <c r="E427" s="10">
        <v>5845</v>
      </c>
      <c r="F427" s="10">
        <v>6722</v>
      </c>
      <c r="G427" s="10">
        <v>7599</v>
      </c>
      <c r="H427" s="10">
        <v>8476</v>
      </c>
      <c r="I427" s="10">
        <v>9353</v>
      </c>
      <c r="J427" s="10">
        <v>24724</v>
      </c>
      <c r="K427" s="9">
        <v>0</v>
      </c>
    </row>
    <row r="428" spans="1:11" ht="15.6" x14ac:dyDescent="0.3">
      <c r="A428" s="8" t="s">
        <v>872</v>
      </c>
      <c r="B428" s="9" t="s">
        <v>11</v>
      </c>
      <c r="C428" s="9" t="s">
        <v>873</v>
      </c>
      <c r="D428" s="9" t="s">
        <v>87</v>
      </c>
      <c r="E428" s="10">
        <v>3956</v>
      </c>
      <c r="F428" s="10">
        <v>4550</v>
      </c>
      <c r="G428" s="10">
        <v>5144</v>
      </c>
      <c r="H428" s="10">
        <v>5737</v>
      </c>
      <c r="I428" s="10">
        <v>6330</v>
      </c>
      <c r="J428" s="10">
        <v>24724</v>
      </c>
      <c r="K428" s="9">
        <v>0</v>
      </c>
    </row>
    <row r="429" spans="1:11" ht="15.6" x14ac:dyDescent="0.3">
      <c r="A429" s="8" t="s">
        <v>874</v>
      </c>
      <c r="B429" s="9" t="s">
        <v>11</v>
      </c>
      <c r="C429" s="9" t="s">
        <v>875</v>
      </c>
      <c r="D429" s="9" t="s">
        <v>39</v>
      </c>
      <c r="E429" s="10">
        <v>4154</v>
      </c>
      <c r="F429" s="10">
        <v>4778</v>
      </c>
      <c r="G429" s="10">
        <v>5401</v>
      </c>
      <c r="H429" s="10">
        <v>6025</v>
      </c>
      <c r="I429" s="10">
        <v>6648</v>
      </c>
      <c r="J429" s="10">
        <v>24724</v>
      </c>
      <c r="K429" s="9">
        <v>0</v>
      </c>
    </row>
    <row r="430" spans="1:11" ht="15.6" x14ac:dyDescent="0.3">
      <c r="A430" s="8" t="s">
        <v>876</v>
      </c>
      <c r="B430" s="9" t="s">
        <v>11</v>
      </c>
      <c r="C430" s="9" t="s">
        <v>877</v>
      </c>
      <c r="D430" s="9" t="s">
        <v>13</v>
      </c>
      <c r="E430" s="10">
        <v>4809</v>
      </c>
      <c r="F430" s="10">
        <v>5531</v>
      </c>
      <c r="G430" s="10">
        <v>6252</v>
      </c>
      <c r="H430" s="10">
        <v>6974</v>
      </c>
      <c r="I430" s="10">
        <v>7695</v>
      </c>
      <c r="J430" s="10">
        <v>24724</v>
      </c>
      <c r="K430" s="9">
        <v>0</v>
      </c>
    </row>
    <row r="431" spans="1:11" ht="15.6" x14ac:dyDescent="0.3">
      <c r="A431" s="8" t="s">
        <v>878</v>
      </c>
      <c r="B431" s="9" t="s">
        <v>11</v>
      </c>
      <c r="C431" s="9" t="s">
        <v>879</v>
      </c>
      <c r="D431" s="9" t="s">
        <v>97</v>
      </c>
      <c r="E431" s="10">
        <v>5845</v>
      </c>
      <c r="F431" s="10">
        <v>6722</v>
      </c>
      <c r="G431" s="10">
        <v>7599</v>
      </c>
      <c r="H431" s="10">
        <v>8476</v>
      </c>
      <c r="I431" s="10">
        <v>9353</v>
      </c>
      <c r="J431" s="10">
        <v>24724</v>
      </c>
      <c r="K431" s="9">
        <v>0</v>
      </c>
    </row>
    <row r="432" spans="1:11" ht="15.6" x14ac:dyDescent="0.3">
      <c r="A432" s="8" t="s">
        <v>880</v>
      </c>
      <c r="B432" s="9" t="s">
        <v>11</v>
      </c>
      <c r="C432" s="9" t="s">
        <v>881</v>
      </c>
      <c r="D432" s="9" t="s">
        <v>27</v>
      </c>
      <c r="E432" s="10">
        <v>7460</v>
      </c>
      <c r="F432" s="10">
        <v>8580</v>
      </c>
      <c r="G432" s="10">
        <v>9700</v>
      </c>
      <c r="H432" s="10">
        <v>10819</v>
      </c>
      <c r="I432" s="10">
        <v>11938</v>
      </c>
      <c r="J432" s="10">
        <v>24724</v>
      </c>
      <c r="K432" s="9">
        <v>0</v>
      </c>
    </row>
    <row r="433" spans="1:11" ht="15.6" x14ac:dyDescent="0.3">
      <c r="A433" s="8" t="s">
        <v>882</v>
      </c>
      <c r="B433" s="9" t="s">
        <v>11</v>
      </c>
      <c r="C433" s="9" t="s">
        <v>883</v>
      </c>
      <c r="D433" s="9" t="s">
        <v>81</v>
      </c>
      <c r="E433" s="10">
        <v>7834</v>
      </c>
      <c r="F433" s="10">
        <v>9009</v>
      </c>
      <c r="G433" s="10">
        <v>10184</v>
      </c>
      <c r="H433" s="10">
        <v>11360</v>
      </c>
      <c r="I433" s="10">
        <v>12535</v>
      </c>
      <c r="J433" s="10">
        <v>24724</v>
      </c>
      <c r="K433" s="9">
        <v>0</v>
      </c>
    </row>
    <row r="434" spans="1:11" ht="15.6" x14ac:dyDescent="0.3">
      <c r="A434" s="8" t="s">
        <v>884</v>
      </c>
      <c r="B434" s="9" t="s">
        <v>11</v>
      </c>
      <c r="C434" s="9" t="s">
        <v>885</v>
      </c>
      <c r="D434" s="9" t="s">
        <v>39</v>
      </c>
      <c r="E434" s="10">
        <v>4154</v>
      </c>
      <c r="F434" s="10">
        <v>4778</v>
      </c>
      <c r="G434" s="10">
        <v>5401</v>
      </c>
      <c r="H434" s="10">
        <v>6025</v>
      </c>
      <c r="I434" s="10">
        <v>6648</v>
      </c>
      <c r="J434" s="10">
        <v>24724</v>
      </c>
      <c r="K434" s="9">
        <v>0</v>
      </c>
    </row>
    <row r="435" spans="1:11" ht="15.6" x14ac:dyDescent="0.3">
      <c r="A435" s="8" t="s">
        <v>886</v>
      </c>
      <c r="B435" s="9" t="s">
        <v>11</v>
      </c>
      <c r="C435" s="9" t="s">
        <v>887</v>
      </c>
      <c r="D435" s="9" t="s">
        <v>13</v>
      </c>
      <c r="E435" s="10">
        <v>4809</v>
      </c>
      <c r="F435" s="10">
        <v>5531</v>
      </c>
      <c r="G435" s="10">
        <v>6252</v>
      </c>
      <c r="H435" s="10">
        <v>6974</v>
      </c>
      <c r="I435" s="10">
        <v>7695</v>
      </c>
      <c r="J435" s="10">
        <v>24724</v>
      </c>
      <c r="K435" s="9">
        <v>0</v>
      </c>
    </row>
    <row r="436" spans="1:11" ht="15.6" x14ac:dyDescent="0.3">
      <c r="A436" s="8" t="s">
        <v>888</v>
      </c>
      <c r="B436" s="9" t="s">
        <v>11</v>
      </c>
      <c r="C436" s="9" t="s">
        <v>889</v>
      </c>
      <c r="D436" s="9" t="s">
        <v>97</v>
      </c>
      <c r="E436" s="10">
        <v>5845</v>
      </c>
      <c r="F436" s="10">
        <v>6722</v>
      </c>
      <c r="G436" s="10">
        <v>7599</v>
      </c>
      <c r="H436" s="10">
        <v>8476</v>
      </c>
      <c r="I436" s="10">
        <v>9353</v>
      </c>
      <c r="J436" s="10">
        <v>24724</v>
      </c>
      <c r="K436" s="9">
        <v>0</v>
      </c>
    </row>
    <row r="437" spans="1:11" ht="15.6" x14ac:dyDescent="0.3">
      <c r="A437" s="8" t="s">
        <v>890</v>
      </c>
      <c r="B437" s="9" t="s">
        <v>59</v>
      </c>
      <c r="C437" s="9" t="s">
        <v>891</v>
      </c>
      <c r="D437" s="9" t="s">
        <v>61</v>
      </c>
      <c r="E437" s="10">
        <v>3100</v>
      </c>
      <c r="F437" s="10">
        <v>3410</v>
      </c>
      <c r="G437" s="10">
        <v>3720</v>
      </c>
      <c r="H437" s="10">
        <v>4030</v>
      </c>
      <c r="I437" s="10">
        <v>4340</v>
      </c>
      <c r="J437" s="10">
        <v>24724</v>
      </c>
      <c r="K437" s="9">
        <v>1</v>
      </c>
    </row>
    <row r="438" spans="1:11" ht="15.6" x14ac:dyDescent="0.3">
      <c r="A438" s="8" t="s">
        <v>892</v>
      </c>
      <c r="B438" s="9" t="s">
        <v>59</v>
      </c>
      <c r="C438" s="9" t="s">
        <v>893</v>
      </c>
      <c r="D438" s="9" t="s">
        <v>66</v>
      </c>
      <c r="E438" s="10">
        <v>3255</v>
      </c>
      <c r="F438" s="10">
        <v>3581</v>
      </c>
      <c r="G438" s="10">
        <v>3906</v>
      </c>
      <c r="H438" s="10">
        <v>4232</v>
      </c>
      <c r="I438" s="10">
        <v>4558</v>
      </c>
      <c r="J438" s="10">
        <v>24724</v>
      </c>
      <c r="K438" s="9">
        <v>1</v>
      </c>
    </row>
    <row r="439" spans="1:11" ht="15.6" x14ac:dyDescent="0.3">
      <c r="A439" s="8" t="s">
        <v>894</v>
      </c>
      <c r="B439" s="9" t="s">
        <v>59</v>
      </c>
      <c r="C439" s="9" t="s">
        <v>895</v>
      </c>
      <c r="D439" s="9" t="s">
        <v>282</v>
      </c>
      <c r="E439" s="10">
        <v>3589</v>
      </c>
      <c r="F439" s="10">
        <v>3948</v>
      </c>
      <c r="G439" s="10">
        <v>4306</v>
      </c>
      <c r="H439" s="10">
        <v>4665</v>
      </c>
      <c r="I439" s="10">
        <v>5024</v>
      </c>
      <c r="J439" s="10">
        <v>24724</v>
      </c>
      <c r="K439" s="9">
        <v>0</v>
      </c>
    </row>
    <row r="440" spans="1:11" ht="15.6" x14ac:dyDescent="0.3">
      <c r="A440" s="8" t="s">
        <v>896</v>
      </c>
      <c r="B440" s="9" t="s">
        <v>11</v>
      </c>
      <c r="C440" s="9" t="s">
        <v>897</v>
      </c>
      <c r="D440" s="9" t="s">
        <v>87</v>
      </c>
      <c r="E440" s="10">
        <v>3956</v>
      </c>
      <c r="F440" s="10">
        <v>4550</v>
      </c>
      <c r="G440" s="10">
        <v>5144</v>
      </c>
      <c r="H440" s="10">
        <v>5737</v>
      </c>
      <c r="I440" s="10">
        <v>6330</v>
      </c>
      <c r="J440" s="10">
        <v>24724</v>
      </c>
      <c r="K440" s="9">
        <v>0</v>
      </c>
    </row>
    <row r="441" spans="1:11" ht="15.6" x14ac:dyDescent="0.3">
      <c r="A441" s="8" t="s">
        <v>898</v>
      </c>
      <c r="B441" s="9" t="s">
        <v>11</v>
      </c>
      <c r="C441" s="9" t="s">
        <v>899</v>
      </c>
      <c r="D441" s="9" t="s">
        <v>39</v>
      </c>
      <c r="E441" s="10">
        <v>4154</v>
      </c>
      <c r="F441" s="10">
        <v>4778</v>
      </c>
      <c r="G441" s="10">
        <v>5401</v>
      </c>
      <c r="H441" s="10">
        <v>6025</v>
      </c>
      <c r="I441" s="10">
        <v>6648</v>
      </c>
      <c r="J441" s="10">
        <v>24724</v>
      </c>
      <c r="K441" s="9">
        <v>0</v>
      </c>
    </row>
    <row r="442" spans="1:11" ht="15.6" x14ac:dyDescent="0.3">
      <c r="A442" s="8" t="s">
        <v>900</v>
      </c>
      <c r="B442" s="9" t="s">
        <v>11</v>
      </c>
      <c r="C442" s="9" t="s">
        <v>901</v>
      </c>
      <c r="D442" s="9" t="s">
        <v>13</v>
      </c>
      <c r="E442" s="10">
        <v>4809</v>
      </c>
      <c r="F442" s="10">
        <v>5531</v>
      </c>
      <c r="G442" s="10">
        <v>6252</v>
      </c>
      <c r="H442" s="10">
        <v>6974</v>
      </c>
      <c r="I442" s="10">
        <v>7695</v>
      </c>
      <c r="J442" s="10">
        <v>24724</v>
      </c>
      <c r="K442" s="9">
        <v>0</v>
      </c>
    </row>
    <row r="443" spans="1:11" ht="15.6" x14ac:dyDescent="0.3">
      <c r="A443" s="8" t="s">
        <v>902</v>
      </c>
      <c r="B443" s="9" t="s">
        <v>11</v>
      </c>
      <c r="C443" s="9" t="s">
        <v>903</v>
      </c>
      <c r="D443" s="9" t="s">
        <v>97</v>
      </c>
      <c r="E443" s="10">
        <v>5845</v>
      </c>
      <c r="F443" s="10">
        <v>6722</v>
      </c>
      <c r="G443" s="10">
        <v>7599</v>
      </c>
      <c r="H443" s="10">
        <v>8476</v>
      </c>
      <c r="I443" s="10">
        <v>9353</v>
      </c>
      <c r="J443" s="10">
        <v>24724</v>
      </c>
      <c r="K443" s="9">
        <v>0</v>
      </c>
    </row>
    <row r="444" spans="1:11" ht="15.6" x14ac:dyDescent="0.3">
      <c r="A444" s="8" t="s">
        <v>904</v>
      </c>
      <c r="B444" s="9" t="s">
        <v>11</v>
      </c>
      <c r="C444" s="9" t="s">
        <v>905</v>
      </c>
      <c r="D444" s="9" t="s">
        <v>27</v>
      </c>
      <c r="E444" s="10">
        <v>7460</v>
      </c>
      <c r="F444" s="10">
        <v>8580</v>
      </c>
      <c r="G444" s="10">
        <v>9700</v>
      </c>
      <c r="H444" s="10">
        <v>10819</v>
      </c>
      <c r="I444" s="10">
        <v>11938</v>
      </c>
      <c r="J444" s="10">
        <v>24724</v>
      </c>
      <c r="K444" s="9">
        <v>0</v>
      </c>
    </row>
    <row r="445" spans="1:11" ht="15.6" x14ac:dyDescent="0.3">
      <c r="A445" s="8" t="s">
        <v>906</v>
      </c>
      <c r="B445" s="9" t="s">
        <v>11</v>
      </c>
      <c r="C445" s="9" t="s">
        <v>907</v>
      </c>
      <c r="D445" s="9" t="s">
        <v>81</v>
      </c>
      <c r="E445" s="10">
        <v>7834</v>
      </c>
      <c r="F445" s="10">
        <v>9009</v>
      </c>
      <c r="G445" s="10">
        <v>10184</v>
      </c>
      <c r="H445" s="10">
        <v>11360</v>
      </c>
      <c r="I445" s="10">
        <v>12535</v>
      </c>
      <c r="J445" s="10">
        <v>24724</v>
      </c>
      <c r="K445" s="9">
        <v>0</v>
      </c>
    </row>
    <row r="446" spans="1:11" ht="15.6" x14ac:dyDescent="0.3">
      <c r="A446" s="8" t="s">
        <v>908</v>
      </c>
      <c r="B446" s="9" t="s">
        <v>158</v>
      </c>
      <c r="C446" s="9" t="s">
        <v>909</v>
      </c>
      <c r="D446" s="9" t="s">
        <v>502</v>
      </c>
      <c r="E446" s="10">
        <v>3946</v>
      </c>
      <c r="F446" s="10">
        <v>4341</v>
      </c>
      <c r="G446" s="10">
        <v>4736</v>
      </c>
      <c r="H446" s="10">
        <v>5131</v>
      </c>
      <c r="I446" s="10">
        <v>5525</v>
      </c>
      <c r="J446" s="10">
        <v>24724</v>
      </c>
      <c r="K446" s="9">
        <v>1</v>
      </c>
    </row>
    <row r="447" spans="1:11" ht="15.6" x14ac:dyDescent="0.3">
      <c r="A447" s="8" t="s">
        <v>910</v>
      </c>
      <c r="B447" s="9" t="s">
        <v>158</v>
      </c>
      <c r="C447" s="9" t="s">
        <v>911</v>
      </c>
      <c r="D447" s="9" t="s">
        <v>850</v>
      </c>
      <c r="E447" s="10">
        <v>4351</v>
      </c>
      <c r="F447" s="10">
        <v>4786</v>
      </c>
      <c r="G447" s="10">
        <v>5221</v>
      </c>
      <c r="H447" s="10">
        <v>5656</v>
      </c>
      <c r="I447" s="10">
        <v>6091</v>
      </c>
      <c r="J447" s="10">
        <v>24724</v>
      </c>
      <c r="K447" s="9">
        <v>1</v>
      </c>
    </row>
    <row r="448" spans="1:11" ht="15.6" x14ac:dyDescent="0.3">
      <c r="A448" s="8" t="s">
        <v>912</v>
      </c>
      <c r="B448" s="9" t="s">
        <v>158</v>
      </c>
      <c r="C448" s="9" t="s">
        <v>913</v>
      </c>
      <c r="D448" s="9" t="s">
        <v>523</v>
      </c>
      <c r="E448" s="10">
        <v>4797</v>
      </c>
      <c r="F448" s="10">
        <v>5277</v>
      </c>
      <c r="G448" s="10">
        <v>5757</v>
      </c>
      <c r="H448" s="10">
        <v>6237</v>
      </c>
      <c r="I448" s="10">
        <v>6716</v>
      </c>
      <c r="J448" s="10">
        <v>24724</v>
      </c>
      <c r="K448" s="9">
        <v>1</v>
      </c>
    </row>
    <row r="449" spans="1:11" ht="15.6" x14ac:dyDescent="0.3">
      <c r="A449" s="8" t="s">
        <v>914</v>
      </c>
      <c r="B449" s="9" t="s">
        <v>220</v>
      </c>
      <c r="C449" s="9" t="s">
        <v>915</v>
      </c>
      <c r="D449" s="9" t="s">
        <v>594</v>
      </c>
      <c r="E449" s="10">
        <v>5845</v>
      </c>
      <c r="F449" s="10">
        <v>6430</v>
      </c>
      <c r="G449" s="10">
        <v>7015</v>
      </c>
      <c r="H449" s="10">
        <v>7600</v>
      </c>
      <c r="I449" s="10">
        <v>8184</v>
      </c>
      <c r="J449" s="10">
        <v>24724</v>
      </c>
      <c r="K449" s="9">
        <v>0</v>
      </c>
    </row>
    <row r="450" spans="1:11" ht="15.6" x14ac:dyDescent="0.3">
      <c r="A450" s="8" t="s">
        <v>916</v>
      </c>
      <c r="B450" s="9" t="s">
        <v>220</v>
      </c>
      <c r="C450" s="9" t="s">
        <v>917</v>
      </c>
      <c r="D450" s="9" t="s">
        <v>918</v>
      </c>
      <c r="E450" s="10">
        <v>7460</v>
      </c>
      <c r="F450" s="10">
        <v>8207</v>
      </c>
      <c r="G450" s="10">
        <v>8953</v>
      </c>
      <c r="H450" s="10">
        <v>9699</v>
      </c>
      <c r="I450" s="10">
        <v>10445</v>
      </c>
      <c r="J450" s="10">
        <v>24724</v>
      </c>
      <c r="K450" s="9">
        <v>0</v>
      </c>
    </row>
    <row r="451" spans="1:11" ht="15.6" x14ac:dyDescent="0.3">
      <c r="A451" s="8" t="s">
        <v>919</v>
      </c>
      <c r="B451" s="9" t="s">
        <v>220</v>
      </c>
      <c r="C451" s="9" t="s">
        <v>920</v>
      </c>
      <c r="D451" s="9" t="s">
        <v>921</v>
      </c>
      <c r="E451" s="10">
        <v>2812</v>
      </c>
      <c r="F451" s="10">
        <v>3093</v>
      </c>
      <c r="G451" s="10">
        <v>3374</v>
      </c>
      <c r="H451" s="10">
        <v>3656</v>
      </c>
      <c r="I451" s="10">
        <v>3937</v>
      </c>
      <c r="J451" s="10">
        <v>24724</v>
      </c>
      <c r="K451" s="9">
        <v>1</v>
      </c>
    </row>
    <row r="452" spans="1:11" ht="15.6" x14ac:dyDescent="0.3">
      <c r="A452" s="8" t="s">
        <v>922</v>
      </c>
      <c r="B452" s="9" t="s">
        <v>220</v>
      </c>
      <c r="C452" s="9" t="s">
        <v>923</v>
      </c>
      <c r="D452" s="9" t="s">
        <v>222</v>
      </c>
      <c r="E452" s="10">
        <v>2952</v>
      </c>
      <c r="F452" s="10">
        <v>3248</v>
      </c>
      <c r="G452" s="10">
        <v>3543</v>
      </c>
      <c r="H452" s="10">
        <v>3838</v>
      </c>
      <c r="I452" s="10">
        <v>4133</v>
      </c>
      <c r="J452" s="10">
        <v>24724</v>
      </c>
      <c r="K452" s="9">
        <v>1</v>
      </c>
    </row>
    <row r="453" spans="1:11" ht="15.6" x14ac:dyDescent="0.3">
      <c r="A453" s="8" t="s">
        <v>924</v>
      </c>
      <c r="B453" s="9" t="s">
        <v>220</v>
      </c>
      <c r="C453" s="9" t="s">
        <v>925</v>
      </c>
      <c r="D453" s="9" t="s">
        <v>676</v>
      </c>
      <c r="E453" s="10">
        <v>3100</v>
      </c>
      <c r="F453" s="10">
        <v>3410</v>
      </c>
      <c r="G453" s="10">
        <v>3720</v>
      </c>
      <c r="H453" s="10">
        <v>4030</v>
      </c>
      <c r="I453" s="10">
        <v>4340</v>
      </c>
      <c r="J453" s="10">
        <v>24724</v>
      </c>
      <c r="K453" s="9">
        <v>1</v>
      </c>
    </row>
    <row r="454" spans="1:11" ht="15.6" x14ac:dyDescent="0.3">
      <c r="A454" s="8" t="s">
        <v>926</v>
      </c>
      <c r="B454" s="9" t="s">
        <v>220</v>
      </c>
      <c r="C454" s="9" t="s">
        <v>927</v>
      </c>
      <c r="D454" s="9" t="s">
        <v>463</v>
      </c>
      <c r="E454" s="10">
        <v>3255</v>
      </c>
      <c r="F454" s="10">
        <v>3581</v>
      </c>
      <c r="G454" s="10">
        <v>3906</v>
      </c>
      <c r="H454" s="10">
        <v>4232</v>
      </c>
      <c r="I454" s="10">
        <v>4558</v>
      </c>
      <c r="J454" s="10">
        <v>24724</v>
      </c>
      <c r="K454" s="9">
        <v>1</v>
      </c>
    </row>
    <row r="455" spans="1:11" ht="15.6" x14ac:dyDescent="0.3">
      <c r="A455" s="8" t="s">
        <v>928</v>
      </c>
      <c r="B455" s="9" t="s">
        <v>220</v>
      </c>
      <c r="C455" s="9" t="s">
        <v>929</v>
      </c>
      <c r="D455" s="9" t="s">
        <v>466</v>
      </c>
      <c r="E455" s="10">
        <v>3418</v>
      </c>
      <c r="F455" s="10">
        <v>3760</v>
      </c>
      <c r="G455" s="10">
        <v>4101</v>
      </c>
      <c r="H455" s="10">
        <v>4443</v>
      </c>
      <c r="I455" s="10">
        <v>4785</v>
      </c>
      <c r="J455" s="10">
        <v>24724</v>
      </c>
      <c r="K455" s="9">
        <v>1</v>
      </c>
    </row>
    <row r="456" spans="1:11" ht="15.6" x14ac:dyDescent="0.3">
      <c r="A456" s="8" t="s">
        <v>930</v>
      </c>
      <c r="B456" s="9" t="s">
        <v>220</v>
      </c>
      <c r="C456" s="9" t="s">
        <v>931</v>
      </c>
      <c r="D456" s="9" t="s">
        <v>544</v>
      </c>
      <c r="E456" s="10">
        <v>3768</v>
      </c>
      <c r="F456" s="10">
        <v>4145</v>
      </c>
      <c r="G456" s="10">
        <v>4522</v>
      </c>
      <c r="H456" s="10">
        <v>4899</v>
      </c>
      <c r="I456" s="10">
        <v>5276</v>
      </c>
      <c r="J456" s="10">
        <v>24724</v>
      </c>
      <c r="K456" s="9">
        <v>0</v>
      </c>
    </row>
    <row r="457" spans="1:11" ht="15.6" x14ac:dyDescent="0.3">
      <c r="A457" s="8" t="s">
        <v>932</v>
      </c>
      <c r="B457" s="9" t="s">
        <v>220</v>
      </c>
      <c r="C457" s="9" t="s">
        <v>933</v>
      </c>
      <c r="D457" s="9" t="s">
        <v>441</v>
      </c>
      <c r="E457" s="10">
        <v>4154</v>
      </c>
      <c r="F457" s="10">
        <v>4570</v>
      </c>
      <c r="G457" s="10">
        <v>4985</v>
      </c>
      <c r="H457" s="10">
        <v>5401</v>
      </c>
      <c r="I457" s="10">
        <v>5816</v>
      </c>
      <c r="J457" s="10">
        <v>24724</v>
      </c>
      <c r="K457" s="9">
        <v>1</v>
      </c>
    </row>
    <row r="458" spans="1:11" ht="15.6" x14ac:dyDescent="0.3">
      <c r="A458" s="8" t="s">
        <v>934</v>
      </c>
      <c r="B458" s="9" t="s">
        <v>220</v>
      </c>
      <c r="C458" s="9" t="s">
        <v>935</v>
      </c>
      <c r="D458" s="9" t="s">
        <v>547</v>
      </c>
      <c r="E458" s="10">
        <v>4362</v>
      </c>
      <c r="F458" s="10">
        <v>4798</v>
      </c>
      <c r="G458" s="10">
        <v>5234</v>
      </c>
      <c r="H458" s="10">
        <v>5671</v>
      </c>
      <c r="I458" s="10">
        <v>6107</v>
      </c>
      <c r="J458" s="10">
        <v>24724</v>
      </c>
      <c r="K458" s="9">
        <v>1</v>
      </c>
    </row>
    <row r="459" spans="1:11" ht="15.6" x14ac:dyDescent="0.3">
      <c r="A459" s="8" t="s">
        <v>936</v>
      </c>
      <c r="B459" s="9" t="s">
        <v>220</v>
      </c>
      <c r="C459" s="9" t="s">
        <v>937</v>
      </c>
      <c r="D459" s="9" t="s">
        <v>444</v>
      </c>
      <c r="E459" s="10">
        <v>4809</v>
      </c>
      <c r="F459" s="10">
        <v>5290</v>
      </c>
      <c r="G459" s="10">
        <v>5771</v>
      </c>
      <c r="H459" s="10">
        <v>6252</v>
      </c>
      <c r="I459" s="10">
        <v>6733</v>
      </c>
      <c r="J459" s="10">
        <v>24724</v>
      </c>
      <c r="K459" s="9">
        <v>1</v>
      </c>
    </row>
    <row r="460" spans="1:11" ht="15.6" x14ac:dyDescent="0.3">
      <c r="A460" s="8" t="s">
        <v>938</v>
      </c>
      <c r="B460" s="9" t="s">
        <v>220</v>
      </c>
      <c r="C460" s="9" t="s">
        <v>939</v>
      </c>
      <c r="D460" s="9" t="s">
        <v>812</v>
      </c>
      <c r="E460" s="10">
        <v>5567</v>
      </c>
      <c r="F460" s="10">
        <v>6124</v>
      </c>
      <c r="G460" s="10">
        <v>6681</v>
      </c>
      <c r="H460" s="10">
        <v>7238</v>
      </c>
      <c r="I460" s="10">
        <v>7794</v>
      </c>
      <c r="J460" s="10">
        <v>24724</v>
      </c>
      <c r="K460" s="9">
        <v>0</v>
      </c>
    </row>
    <row r="461" spans="1:11" ht="15.6" x14ac:dyDescent="0.3">
      <c r="A461" s="8" t="s">
        <v>940</v>
      </c>
      <c r="B461" s="9" t="s">
        <v>11</v>
      </c>
      <c r="C461" s="9" t="s">
        <v>941</v>
      </c>
      <c r="D461" s="9" t="s">
        <v>84</v>
      </c>
      <c r="E461" s="10">
        <v>8637</v>
      </c>
      <c r="F461" s="10">
        <v>9933</v>
      </c>
      <c r="G461" s="10">
        <v>11228</v>
      </c>
      <c r="H461" s="10">
        <v>12524</v>
      </c>
      <c r="I461" s="10">
        <v>13820</v>
      </c>
      <c r="J461" s="10">
        <v>24724</v>
      </c>
      <c r="K461" s="9">
        <v>0</v>
      </c>
    </row>
    <row r="462" spans="1:11" ht="15.6" x14ac:dyDescent="0.3">
      <c r="A462" s="8" t="s">
        <v>942</v>
      </c>
      <c r="B462" s="9" t="s">
        <v>220</v>
      </c>
      <c r="C462" s="9" t="s">
        <v>943</v>
      </c>
      <c r="D462" s="9" t="s">
        <v>466</v>
      </c>
      <c r="E462" s="10">
        <v>3418</v>
      </c>
      <c r="F462" s="10">
        <v>3760</v>
      </c>
      <c r="G462" s="10">
        <v>4101</v>
      </c>
      <c r="H462" s="10">
        <v>4443</v>
      </c>
      <c r="I462" s="10">
        <v>4785</v>
      </c>
      <c r="J462" s="10">
        <v>24724</v>
      </c>
      <c r="K462" s="9">
        <v>1</v>
      </c>
    </row>
    <row r="463" spans="1:11" ht="15.6" x14ac:dyDescent="0.3">
      <c r="A463" s="8" t="s">
        <v>944</v>
      </c>
      <c r="B463" s="9" t="s">
        <v>220</v>
      </c>
      <c r="C463" s="9" t="s">
        <v>945</v>
      </c>
      <c r="D463" s="9" t="s">
        <v>544</v>
      </c>
      <c r="E463" s="10">
        <v>3768</v>
      </c>
      <c r="F463" s="10">
        <v>4145</v>
      </c>
      <c r="G463" s="10">
        <v>4522</v>
      </c>
      <c r="H463" s="10">
        <v>4899</v>
      </c>
      <c r="I463" s="10">
        <v>5276</v>
      </c>
      <c r="J463" s="10">
        <v>24724</v>
      </c>
      <c r="K463" s="9">
        <v>1</v>
      </c>
    </row>
    <row r="464" spans="1:11" ht="15.6" x14ac:dyDescent="0.3">
      <c r="A464" s="8" t="s">
        <v>946</v>
      </c>
      <c r="B464" s="9" t="s">
        <v>220</v>
      </c>
      <c r="C464" s="9" t="s">
        <v>947</v>
      </c>
      <c r="D464" s="9" t="s">
        <v>547</v>
      </c>
      <c r="E464" s="10">
        <v>4362</v>
      </c>
      <c r="F464" s="10">
        <v>4798</v>
      </c>
      <c r="G464" s="10">
        <v>5234</v>
      </c>
      <c r="H464" s="10">
        <v>5671</v>
      </c>
      <c r="I464" s="10">
        <v>6107</v>
      </c>
      <c r="J464" s="10">
        <v>24724</v>
      </c>
      <c r="K464" s="9">
        <v>1</v>
      </c>
    </row>
    <row r="465" spans="1:11" ht="15.6" x14ac:dyDescent="0.3">
      <c r="A465" s="8" t="s">
        <v>948</v>
      </c>
      <c r="B465" s="9" t="s">
        <v>220</v>
      </c>
      <c r="C465" s="9" t="s">
        <v>949</v>
      </c>
      <c r="D465" s="9" t="s">
        <v>444</v>
      </c>
      <c r="E465" s="10">
        <v>4809</v>
      </c>
      <c r="F465" s="10">
        <v>5290</v>
      </c>
      <c r="G465" s="10">
        <v>5771</v>
      </c>
      <c r="H465" s="10">
        <v>6252</v>
      </c>
      <c r="I465" s="10">
        <v>6733</v>
      </c>
      <c r="J465" s="10">
        <v>24724</v>
      </c>
      <c r="K465" s="9">
        <v>0</v>
      </c>
    </row>
    <row r="466" spans="1:11" ht="15.6" x14ac:dyDescent="0.3">
      <c r="A466" s="8" t="s">
        <v>950</v>
      </c>
      <c r="B466" s="9" t="s">
        <v>11</v>
      </c>
      <c r="C466" s="9" t="s">
        <v>951</v>
      </c>
      <c r="D466" s="9" t="s">
        <v>205</v>
      </c>
      <c r="E466" s="10">
        <v>3100</v>
      </c>
      <c r="F466" s="10">
        <v>3565</v>
      </c>
      <c r="G466" s="10">
        <v>4030</v>
      </c>
      <c r="H466" s="10">
        <v>4495</v>
      </c>
      <c r="I466" s="10">
        <v>4960</v>
      </c>
      <c r="J466" s="10">
        <v>24724</v>
      </c>
      <c r="K466" s="9">
        <v>1</v>
      </c>
    </row>
    <row r="467" spans="1:11" ht="15.6" x14ac:dyDescent="0.3">
      <c r="A467" s="8" t="s">
        <v>952</v>
      </c>
      <c r="B467" s="9" t="s">
        <v>11</v>
      </c>
      <c r="C467" s="9" t="s">
        <v>953</v>
      </c>
      <c r="D467" s="9" t="s">
        <v>33</v>
      </c>
      <c r="E467" s="10">
        <v>3255</v>
      </c>
      <c r="F467" s="10">
        <v>3743</v>
      </c>
      <c r="G467" s="10">
        <v>4231</v>
      </c>
      <c r="H467" s="10">
        <v>4720</v>
      </c>
      <c r="I467" s="10">
        <v>5209</v>
      </c>
      <c r="J467" s="10">
        <v>24724</v>
      </c>
      <c r="K467" s="9">
        <v>1</v>
      </c>
    </row>
    <row r="468" spans="1:11" ht="15.6" x14ac:dyDescent="0.3">
      <c r="A468" s="8" t="s">
        <v>954</v>
      </c>
      <c r="B468" s="9" t="s">
        <v>11</v>
      </c>
      <c r="C468" s="9" t="s">
        <v>955</v>
      </c>
      <c r="D468" s="9" t="s">
        <v>39</v>
      </c>
      <c r="E468" s="10">
        <v>4154</v>
      </c>
      <c r="F468" s="10">
        <v>4778</v>
      </c>
      <c r="G468" s="10">
        <v>5401</v>
      </c>
      <c r="H468" s="10">
        <v>6025</v>
      </c>
      <c r="I468" s="10">
        <v>6648</v>
      </c>
      <c r="J468" s="10">
        <v>24724</v>
      </c>
      <c r="K468" s="9">
        <v>1</v>
      </c>
    </row>
    <row r="469" spans="1:11" ht="15.6" x14ac:dyDescent="0.3">
      <c r="A469" s="8" t="s">
        <v>956</v>
      </c>
      <c r="B469" s="9" t="s">
        <v>11</v>
      </c>
      <c r="C469" s="9" t="s">
        <v>957</v>
      </c>
      <c r="D469" s="9" t="s">
        <v>202</v>
      </c>
      <c r="E469" s="10">
        <v>2812</v>
      </c>
      <c r="F469" s="10">
        <v>3234</v>
      </c>
      <c r="G469" s="10">
        <v>3655</v>
      </c>
      <c r="H469" s="10">
        <v>4077</v>
      </c>
      <c r="I469" s="10">
        <v>4499</v>
      </c>
      <c r="J469" s="10">
        <v>24724</v>
      </c>
      <c r="K469" s="9">
        <v>1</v>
      </c>
    </row>
    <row r="470" spans="1:11" ht="15.6" x14ac:dyDescent="0.3">
      <c r="A470" s="8" t="s">
        <v>958</v>
      </c>
      <c r="B470" s="9" t="s">
        <v>11</v>
      </c>
      <c r="C470" s="9" t="s">
        <v>959</v>
      </c>
      <c r="D470" s="9" t="s">
        <v>13</v>
      </c>
      <c r="E470" s="10">
        <v>4809</v>
      </c>
      <c r="F470" s="10">
        <v>5531</v>
      </c>
      <c r="G470" s="10">
        <v>6252</v>
      </c>
      <c r="H470" s="10">
        <v>6974</v>
      </c>
      <c r="I470" s="10">
        <v>7695</v>
      </c>
      <c r="J470" s="10">
        <v>24724</v>
      </c>
      <c r="K470" s="9">
        <v>0</v>
      </c>
    </row>
    <row r="471" spans="1:11" ht="15.6" x14ac:dyDescent="0.3">
      <c r="A471" s="8" t="s">
        <v>960</v>
      </c>
      <c r="B471" s="9" t="s">
        <v>11</v>
      </c>
      <c r="C471" s="9" t="s">
        <v>961</v>
      </c>
      <c r="D471" s="9" t="s">
        <v>231</v>
      </c>
      <c r="E471" s="10">
        <v>5050</v>
      </c>
      <c r="F471" s="10">
        <v>5808</v>
      </c>
      <c r="G471" s="10">
        <v>6565</v>
      </c>
      <c r="H471" s="10">
        <v>7323</v>
      </c>
      <c r="I471" s="10">
        <v>8080</v>
      </c>
      <c r="J471" s="10">
        <v>24724</v>
      </c>
      <c r="K471" s="9">
        <v>0</v>
      </c>
    </row>
    <row r="472" spans="1:11" ht="15.6" x14ac:dyDescent="0.3">
      <c r="A472" s="8" t="s">
        <v>962</v>
      </c>
      <c r="B472" s="9" t="s">
        <v>59</v>
      </c>
      <c r="C472" s="9" t="s">
        <v>963</v>
      </c>
      <c r="D472" s="9" t="s">
        <v>61</v>
      </c>
      <c r="E472" s="10">
        <v>3100</v>
      </c>
      <c r="F472" s="10">
        <v>3410</v>
      </c>
      <c r="G472" s="10">
        <v>3720</v>
      </c>
      <c r="H472" s="10">
        <v>4030</v>
      </c>
      <c r="I472" s="10">
        <v>4340</v>
      </c>
      <c r="J472" s="10">
        <v>24724</v>
      </c>
      <c r="K472" s="9">
        <v>1</v>
      </c>
    </row>
    <row r="473" spans="1:11" ht="15.6" x14ac:dyDescent="0.3">
      <c r="A473" s="8" t="s">
        <v>964</v>
      </c>
      <c r="B473" s="9" t="s">
        <v>59</v>
      </c>
      <c r="C473" s="9" t="s">
        <v>965</v>
      </c>
      <c r="D473" s="9" t="s">
        <v>966</v>
      </c>
      <c r="E473" s="10">
        <v>4362</v>
      </c>
      <c r="F473" s="10">
        <v>4798</v>
      </c>
      <c r="G473" s="10">
        <v>5234</v>
      </c>
      <c r="H473" s="10">
        <v>5671</v>
      </c>
      <c r="I473" s="10">
        <v>6107</v>
      </c>
      <c r="J473" s="10">
        <v>24724</v>
      </c>
      <c r="K473" s="9">
        <v>1</v>
      </c>
    </row>
    <row r="474" spans="1:11" ht="15.6" x14ac:dyDescent="0.3">
      <c r="A474" s="8" t="s">
        <v>967</v>
      </c>
      <c r="B474" s="9" t="s">
        <v>59</v>
      </c>
      <c r="C474" s="9" t="s">
        <v>968</v>
      </c>
      <c r="D474" s="9" t="s">
        <v>556</v>
      </c>
      <c r="E474" s="10">
        <v>4809</v>
      </c>
      <c r="F474" s="10">
        <v>5290</v>
      </c>
      <c r="G474" s="10">
        <v>5771</v>
      </c>
      <c r="H474" s="10">
        <v>6252</v>
      </c>
      <c r="I474" s="10">
        <v>6733</v>
      </c>
      <c r="J474" s="10">
        <v>24724</v>
      </c>
      <c r="K474" s="9">
        <v>1</v>
      </c>
    </row>
    <row r="475" spans="1:11" ht="15.6" x14ac:dyDescent="0.3">
      <c r="A475" s="8" t="s">
        <v>969</v>
      </c>
      <c r="B475" s="9" t="s">
        <v>158</v>
      </c>
      <c r="C475" s="9" t="s">
        <v>970</v>
      </c>
      <c r="D475" s="9" t="s">
        <v>256</v>
      </c>
      <c r="E475" s="10">
        <v>3758</v>
      </c>
      <c r="F475" s="10">
        <v>4134</v>
      </c>
      <c r="G475" s="10">
        <v>4510</v>
      </c>
      <c r="H475" s="10">
        <v>4886</v>
      </c>
      <c r="I475" s="10">
        <v>5262</v>
      </c>
      <c r="J475" s="10">
        <v>24724</v>
      </c>
      <c r="K475" s="9">
        <v>1</v>
      </c>
    </row>
    <row r="476" spans="1:11" ht="15.6" x14ac:dyDescent="0.3">
      <c r="A476" s="8" t="s">
        <v>971</v>
      </c>
      <c r="B476" s="9" t="s">
        <v>158</v>
      </c>
      <c r="C476" s="9" t="s">
        <v>972</v>
      </c>
      <c r="D476" s="9" t="s">
        <v>502</v>
      </c>
      <c r="E476" s="10">
        <v>3946</v>
      </c>
      <c r="F476" s="10">
        <v>4341</v>
      </c>
      <c r="G476" s="10">
        <v>4736</v>
      </c>
      <c r="H476" s="10">
        <v>5131</v>
      </c>
      <c r="I476" s="10">
        <v>5525</v>
      </c>
      <c r="J476" s="10">
        <v>24724</v>
      </c>
      <c r="K476" s="9">
        <v>1</v>
      </c>
    </row>
    <row r="477" spans="1:11" ht="15.6" x14ac:dyDescent="0.3">
      <c r="A477" s="8" t="s">
        <v>973</v>
      </c>
      <c r="B477" s="9" t="s">
        <v>158</v>
      </c>
      <c r="C477" s="9" t="s">
        <v>974</v>
      </c>
      <c r="D477" s="9" t="s">
        <v>168</v>
      </c>
      <c r="E477" s="10">
        <v>4144</v>
      </c>
      <c r="F477" s="10">
        <v>4559</v>
      </c>
      <c r="G477" s="10">
        <v>4973</v>
      </c>
      <c r="H477" s="10">
        <v>5387</v>
      </c>
      <c r="I477" s="10">
        <v>5801</v>
      </c>
      <c r="J477" s="10">
        <v>24724</v>
      </c>
      <c r="K477" s="9">
        <v>1</v>
      </c>
    </row>
    <row r="478" spans="1:11" ht="15.6" x14ac:dyDescent="0.3">
      <c r="A478" s="8" t="s">
        <v>975</v>
      </c>
      <c r="B478" s="9" t="s">
        <v>158</v>
      </c>
      <c r="C478" s="9" t="s">
        <v>976</v>
      </c>
      <c r="D478" s="9" t="s">
        <v>265</v>
      </c>
      <c r="E478" s="10">
        <v>8615</v>
      </c>
      <c r="F478" s="10">
        <v>9477</v>
      </c>
      <c r="G478" s="10">
        <v>10338</v>
      </c>
      <c r="H478" s="10">
        <v>11199</v>
      </c>
      <c r="I478" s="10">
        <v>12060</v>
      </c>
      <c r="J478" s="10">
        <v>24724</v>
      </c>
      <c r="K478" s="9">
        <v>1</v>
      </c>
    </row>
    <row r="479" spans="1:11" ht="15.6" x14ac:dyDescent="0.3">
      <c r="A479" s="8" t="s">
        <v>977</v>
      </c>
      <c r="B479" s="9" t="s">
        <v>11</v>
      </c>
      <c r="C479" s="9" t="s">
        <v>978</v>
      </c>
      <c r="D479" s="9" t="s">
        <v>87</v>
      </c>
      <c r="E479" s="10">
        <v>3956</v>
      </c>
      <c r="F479" s="10">
        <v>4550</v>
      </c>
      <c r="G479" s="10">
        <v>5144</v>
      </c>
      <c r="H479" s="10">
        <v>5737</v>
      </c>
      <c r="I479" s="10">
        <v>6330</v>
      </c>
      <c r="J479" s="10">
        <v>24724</v>
      </c>
      <c r="K479" s="9">
        <v>0</v>
      </c>
    </row>
    <row r="480" spans="1:11" ht="15.6" x14ac:dyDescent="0.3">
      <c r="A480" s="8" t="s">
        <v>979</v>
      </c>
      <c r="B480" s="9" t="s">
        <v>11</v>
      </c>
      <c r="C480" s="9" t="s">
        <v>980</v>
      </c>
      <c r="D480" s="9" t="s">
        <v>39</v>
      </c>
      <c r="E480" s="10">
        <v>4154</v>
      </c>
      <c r="F480" s="10">
        <v>4778</v>
      </c>
      <c r="G480" s="10">
        <v>5401</v>
      </c>
      <c r="H480" s="10">
        <v>6025</v>
      </c>
      <c r="I480" s="10">
        <v>6648</v>
      </c>
      <c r="J480" s="10">
        <v>24724</v>
      </c>
      <c r="K480" s="9">
        <v>0</v>
      </c>
    </row>
    <row r="481" spans="1:11" ht="15.6" x14ac:dyDescent="0.3">
      <c r="A481" s="8" t="s">
        <v>981</v>
      </c>
      <c r="B481" s="9" t="s">
        <v>11</v>
      </c>
      <c r="C481" s="9" t="s">
        <v>982</v>
      </c>
      <c r="D481" s="9" t="s">
        <v>13</v>
      </c>
      <c r="E481" s="10">
        <v>4809</v>
      </c>
      <c r="F481" s="10">
        <v>5531</v>
      </c>
      <c r="G481" s="10">
        <v>6252</v>
      </c>
      <c r="H481" s="10">
        <v>6974</v>
      </c>
      <c r="I481" s="10">
        <v>7695</v>
      </c>
      <c r="J481" s="10">
        <v>24724</v>
      </c>
      <c r="K481" s="9">
        <v>0</v>
      </c>
    </row>
    <row r="482" spans="1:11" ht="15.6" x14ac:dyDescent="0.3">
      <c r="A482" s="8" t="s">
        <v>983</v>
      </c>
      <c r="B482" s="9" t="s">
        <v>11</v>
      </c>
      <c r="C482" s="9" t="s">
        <v>984</v>
      </c>
      <c r="D482" s="9" t="s">
        <v>97</v>
      </c>
      <c r="E482" s="10">
        <v>5845</v>
      </c>
      <c r="F482" s="10">
        <v>6722</v>
      </c>
      <c r="G482" s="10">
        <v>7599</v>
      </c>
      <c r="H482" s="10">
        <v>8476</v>
      </c>
      <c r="I482" s="10">
        <v>9353</v>
      </c>
      <c r="J482" s="10">
        <v>24724</v>
      </c>
      <c r="K482" s="9">
        <v>0</v>
      </c>
    </row>
    <row r="483" spans="1:11" ht="15.6" x14ac:dyDescent="0.3">
      <c r="A483" s="8" t="s">
        <v>985</v>
      </c>
      <c r="B483" s="9" t="s">
        <v>11</v>
      </c>
      <c r="C483" s="9" t="s">
        <v>986</v>
      </c>
      <c r="D483" s="9" t="s">
        <v>27</v>
      </c>
      <c r="E483" s="10">
        <v>7460</v>
      </c>
      <c r="F483" s="10">
        <v>8580</v>
      </c>
      <c r="G483" s="10">
        <v>9700</v>
      </c>
      <c r="H483" s="10">
        <v>10819</v>
      </c>
      <c r="I483" s="10">
        <v>11938</v>
      </c>
      <c r="J483" s="10">
        <v>24724</v>
      </c>
      <c r="K483" s="9">
        <v>0</v>
      </c>
    </row>
    <row r="484" spans="1:11" ht="15.6" x14ac:dyDescent="0.3">
      <c r="A484" s="8" t="s">
        <v>987</v>
      </c>
      <c r="B484" s="9" t="s">
        <v>11</v>
      </c>
      <c r="C484" s="9" t="s">
        <v>988</v>
      </c>
      <c r="D484" s="9" t="s">
        <v>81</v>
      </c>
      <c r="E484" s="10">
        <v>7834</v>
      </c>
      <c r="F484" s="10">
        <v>9009</v>
      </c>
      <c r="G484" s="10">
        <v>10184</v>
      </c>
      <c r="H484" s="10">
        <v>11360</v>
      </c>
      <c r="I484" s="10">
        <v>12535</v>
      </c>
      <c r="J484" s="10">
        <v>24724</v>
      </c>
      <c r="K484" s="9">
        <v>0</v>
      </c>
    </row>
    <row r="485" spans="1:11" ht="15.6" x14ac:dyDescent="0.3">
      <c r="A485" s="8" t="s">
        <v>989</v>
      </c>
      <c r="B485" s="9" t="s">
        <v>59</v>
      </c>
      <c r="C485" s="9" t="s">
        <v>990</v>
      </c>
      <c r="D485" s="9" t="s">
        <v>375</v>
      </c>
      <c r="E485" s="10">
        <v>2953</v>
      </c>
      <c r="F485" s="10">
        <v>3248</v>
      </c>
      <c r="G485" s="10">
        <v>3543</v>
      </c>
      <c r="H485" s="10">
        <v>3838</v>
      </c>
      <c r="I485" s="10">
        <v>4133</v>
      </c>
      <c r="J485" s="10">
        <v>24724</v>
      </c>
      <c r="K485" s="9">
        <v>1</v>
      </c>
    </row>
    <row r="486" spans="1:11" ht="15.6" x14ac:dyDescent="0.3">
      <c r="A486" s="8" t="s">
        <v>991</v>
      </c>
      <c r="B486" s="9" t="s">
        <v>158</v>
      </c>
      <c r="C486" s="9" t="s">
        <v>992</v>
      </c>
      <c r="D486" s="9" t="s">
        <v>993</v>
      </c>
      <c r="E486" s="10">
        <v>8204</v>
      </c>
      <c r="F486" s="10">
        <v>9025</v>
      </c>
      <c r="G486" s="10">
        <v>9846</v>
      </c>
      <c r="H486" s="10">
        <v>10667</v>
      </c>
      <c r="I486" s="10">
        <v>11487</v>
      </c>
      <c r="J486" s="10">
        <v>24724</v>
      </c>
      <c r="K486" s="9">
        <v>0</v>
      </c>
    </row>
    <row r="487" spans="1:11" ht="15.6" x14ac:dyDescent="0.3">
      <c r="A487" s="8" t="s">
        <v>994</v>
      </c>
      <c r="B487" s="9" t="s">
        <v>158</v>
      </c>
      <c r="C487" s="9" t="s">
        <v>995</v>
      </c>
      <c r="D487" s="9" t="s">
        <v>996</v>
      </c>
      <c r="E487" s="10">
        <v>7442</v>
      </c>
      <c r="F487" s="10">
        <v>8186</v>
      </c>
      <c r="G487" s="10">
        <v>8930</v>
      </c>
      <c r="H487" s="10">
        <v>9674</v>
      </c>
      <c r="I487" s="10">
        <v>10418</v>
      </c>
      <c r="J487" s="10">
        <v>24724</v>
      </c>
      <c r="K487" s="9">
        <v>1</v>
      </c>
    </row>
    <row r="488" spans="1:11" ht="15.6" x14ac:dyDescent="0.3">
      <c r="A488" s="8" t="s">
        <v>997</v>
      </c>
      <c r="B488" s="9" t="s">
        <v>158</v>
      </c>
      <c r="C488" s="9" t="s">
        <v>998</v>
      </c>
      <c r="D488" s="9" t="s">
        <v>781</v>
      </c>
      <c r="E488" s="10">
        <v>7814</v>
      </c>
      <c r="F488" s="10">
        <v>8596</v>
      </c>
      <c r="G488" s="10">
        <v>9377</v>
      </c>
      <c r="H488" s="10">
        <v>10159</v>
      </c>
      <c r="I488" s="10">
        <v>10940</v>
      </c>
      <c r="J488" s="10">
        <v>24724</v>
      </c>
      <c r="K488" s="9">
        <v>1</v>
      </c>
    </row>
    <row r="489" spans="1:11" ht="15.6" x14ac:dyDescent="0.3">
      <c r="A489" s="8" t="s">
        <v>999</v>
      </c>
      <c r="B489" s="9" t="s">
        <v>158</v>
      </c>
      <c r="C489" s="9" t="s">
        <v>1000</v>
      </c>
      <c r="D489" s="9" t="s">
        <v>993</v>
      </c>
      <c r="E489" s="10">
        <v>8204</v>
      </c>
      <c r="F489" s="10">
        <v>9025</v>
      </c>
      <c r="G489" s="10">
        <v>9846</v>
      </c>
      <c r="H489" s="10">
        <v>10667</v>
      </c>
      <c r="I489" s="10">
        <v>11487</v>
      </c>
      <c r="J489" s="10">
        <v>24724</v>
      </c>
      <c r="K489" s="9">
        <v>1</v>
      </c>
    </row>
    <row r="490" spans="1:11" ht="15.6" x14ac:dyDescent="0.3">
      <c r="A490" s="8" t="s">
        <v>1001</v>
      </c>
      <c r="B490" s="9" t="s">
        <v>158</v>
      </c>
      <c r="C490" s="9" t="s">
        <v>1002</v>
      </c>
      <c r="D490" s="9" t="s">
        <v>1003</v>
      </c>
      <c r="E490" s="10">
        <v>9045</v>
      </c>
      <c r="F490" s="10">
        <v>9950</v>
      </c>
      <c r="G490" s="10">
        <v>10855</v>
      </c>
      <c r="H490" s="10">
        <v>11760</v>
      </c>
      <c r="I490" s="10">
        <v>12664</v>
      </c>
      <c r="J490" s="10">
        <v>24724</v>
      </c>
      <c r="K490" s="9">
        <v>0</v>
      </c>
    </row>
    <row r="491" spans="1:11" ht="15.6" x14ac:dyDescent="0.3">
      <c r="A491" s="8" t="s">
        <v>1004</v>
      </c>
      <c r="B491" s="9" t="s">
        <v>158</v>
      </c>
      <c r="C491" s="9" t="s">
        <v>1005</v>
      </c>
      <c r="D491" s="9" t="s">
        <v>1006</v>
      </c>
      <c r="E491" s="10">
        <v>9498</v>
      </c>
      <c r="F491" s="10">
        <v>10448</v>
      </c>
      <c r="G491" s="10">
        <v>11398</v>
      </c>
      <c r="H491" s="10">
        <v>12348</v>
      </c>
      <c r="I491" s="10">
        <v>13297</v>
      </c>
      <c r="J491" s="10">
        <v>24724</v>
      </c>
      <c r="K491" s="9">
        <v>0</v>
      </c>
    </row>
    <row r="492" spans="1:11" ht="15.6" x14ac:dyDescent="0.3">
      <c r="A492" s="8" t="s">
        <v>1007</v>
      </c>
      <c r="B492" s="9" t="s">
        <v>59</v>
      </c>
      <c r="C492" s="9" t="s">
        <v>1008</v>
      </c>
      <c r="D492" s="9" t="s">
        <v>1009</v>
      </c>
      <c r="E492" s="10">
        <v>4580</v>
      </c>
      <c r="F492" s="10">
        <v>5038</v>
      </c>
      <c r="G492" s="10">
        <v>5496</v>
      </c>
      <c r="H492" s="10">
        <v>5955</v>
      </c>
      <c r="I492" s="10">
        <v>6413</v>
      </c>
      <c r="J492" s="10">
        <v>24724</v>
      </c>
      <c r="K492" s="9">
        <v>0</v>
      </c>
    </row>
    <row r="493" spans="1:11" ht="15.6" x14ac:dyDescent="0.3">
      <c r="A493" s="8" t="s">
        <v>1010</v>
      </c>
      <c r="B493" s="9" t="s">
        <v>59</v>
      </c>
      <c r="C493" s="9" t="s">
        <v>1011</v>
      </c>
      <c r="D493" s="9" t="s">
        <v>285</v>
      </c>
      <c r="E493" s="10">
        <v>5050</v>
      </c>
      <c r="F493" s="10">
        <v>5555</v>
      </c>
      <c r="G493" s="10">
        <v>6059</v>
      </c>
      <c r="H493" s="10">
        <v>6565</v>
      </c>
      <c r="I493" s="10">
        <v>7070</v>
      </c>
      <c r="J493" s="10">
        <v>24724</v>
      </c>
      <c r="K493" s="9">
        <v>0</v>
      </c>
    </row>
    <row r="494" spans="1:11" ht="15.6" x14ac:dyDescent="0.3">
      <c r="A494" s="8" t="s">
        <v>1012</v>
      </c>
      <c r="B494" s="9" t="s">
        <v>158</v>
      </c>
      <c r="C494" s="9" t="s">
        <v>1013</v>
      </c>
      <c r="D494" s="9" t="s">
        <v>523</v>
      </c>
      <c r="E494" s="10">
        <v>4797</v>
      </c>
      <c r="F494" s="10">
        <v>5277</v>
      </c>
      <c r="G494" s="10">
        <v>5757</v>
      </c>
      <c r="H494" s="10">
        <v>6237</v>
      </c>
      <c r="I494" s="10">
        <v>6716</v>
      </c>
      <c r="J494" s="10">
        <v>24724</v>
      </c>
      <c r="K494" s="9">
        <v>1</v>
      </c>
    </row>
    <row r="495" spans="1:11" ht="15.6" x14ac:dyDescent="0.3">
      <c r="A495" s="8" t="s">
        <v>1014</v>
      </c>
      <c r="B495" s="9" t="s">
        <v>11</v>
      </c>
      <c r="C495" s="9" t="s">
        <v>1015</v>
      </c>
      <c r="D495" s="9" t="s">
        <v>13</v>
      </c>
      <c r="E495" s="10">
        <v>4809</v>
      </c>
      <c r="F495" s="10">
        <v>5531</v>
      </c>
      <c r="G495" s="10">
        <v>6252</v>
      </c>
      <c r="H495" s="10">
        <v>6974</v>
      </c>
      <c r="I495" s="10">
        <v>7695</v>
      </c>
      <c r="J495" s="10">
        <v>24724</v>
      </c>
      <c r="K495" s="9">
        <v>1</v>
      </c>
    </row>
    <row r="496" spans="1:11" ht="15.6" x14ac:dyDescent="0.3">
      <c r="A496" s="8" t="s">
        <v>1016</v>
      </c>
      <c r="B496" s="9" t="s">
        <v>11</v>
      </c>
      <c r="C496" s="9" t="s">
        <v>1017</v>
      </c>
      <c r="D496" s="9" t="s">
        <v>231</v>
      </c>
      <c r="E496" s="10">
        <v>5050</v>
      </c>
      <c r="F496" s="10">
        <v>5808</v>
      </c>
      <c r="G496" s="10">
        <v>6565</v>
      </c>
      <c r="H496" s="10">
        <v>7323</v>
      </c>
      <c r="I496" s="10">
        <v>8080</v>
      </c>
      <c r="J496" s="10">
        <v>24724</v>
      </c>
      <c r="K496" s="9">
        <v>1</v>
      </c>
    </row>
    <row r="497" spans="1:11" ht="15.6" x14ac:dyDescent="0.3">
      <c r="A497" s="8" t="s">
        <v>1018</v>
      </c>
      <c r="B497" s="9" t="s">
        <v>11</v>
      </c>
      <c r="C497" s="9" t="s">
        <v>1019</v>
      </c>
      <c r="D497" s="9" t="s">
        <v>16</v>
      </c>
      <c r="E497" s="10">
        <v>5302</v>
      </c>
      <c r="F497" s="10">
        <v>6098</v>
      </c>
      <c r="G497" s="10">
        <v>6893</v>
      </c>
      <c r="H497" s="10">
        <v>7689</v>
      </c>
      <c r="I497" s="10">
        <v>8484</v>
      </c>
      <c r="J497" s="10">
        <v>24724</v>
      </c>
      <c r="K497" s="9">
        <v>0</v>
      </c>
    </row>
    <row r="498" spans="1:11" ht="15.6" x14ac:dyDescent="0.3">
      <c r="A498" s="8" t="s">
        <v>1020</v>
      </c>
      <c r="B498" s="9" t="s">
        <v>11</v>
      </c>
      <c r="C498" s="9" t="s">
        <v>1021</v>
      </c>
      <c r="D498" s="9" t="s">
        <v>112</v>
      </c>
      <c r="E498" s="10">
        <v>6138</v>
      </c>
      <c r="F498" s="10">
        <v>7059</v>
      </c>
      <c r="G498" s="10">
        <v>7979</v>
      </c>
      <c r="H498" s="10">
        <v>8900</v>
      </c>
      <c r="I498" s="10">
        <v>9821</v>
      </c>
      <c r="J498" s="10">
        <v>24724</v>
      </c>
      <c r="K498" s="9">
        <v>0</v>
      </c>
    </row>
    <row r="499" spans="1:11" ht="15.6" x14ac:dyDescent="0.3">
      <c r="A499" s="8" t="s">
        <v>1022</v>
      </c>
      <c r="B499" s="9" t="s">
        <v>11</v>
      </c>
      <c r="C499" s="9" t="s">
        <v>1023</v>
      </c>
      <c r="D499" s="9" t="s">
        <v>19</v>
      </c>
      <c r="E499" s="10">
        <v>6767</v>
      </c>
      <c r="F499" s="10">
        <v>7782</v>
      </c>
      <c r="G499" s="10">
        <v>8797</v>
      </c>
      <c r="H499" s="10">
        <v>9812</v>
      </c>
      <c r="I499" s="10">
        <v>10827</v>
      </c>
      <c r="J499" s="10">
        <v>24724</v>
      </c>
      <c r="K499" s="9">
        <v>0</v>
      </c>
    </row>
    <row r="500" spans="1:11" ht="15.6" x14ac:dyDescent="0.3">
      <c r="A500" s="8" t="s">
        <v>1024</v>
      </c>
      <c r="B500" s="9" t="s">
        <v>11</v>
      </c>
      <c r="C500" s="9" t="s">
        <v>1025</v>
      </c>
      <c r="D500" s="9" t="s">
        <v>27</v>
      </c>
      <c r="E500" s="10">
        <v>7460</v>
      </c>
      <c r="F500" s="10">
        <v>8580</v>
      </c>
      <c r="G500" s="10">
        <v>9700</v>
      </c>
      <c r="H500" s="10">
        <v>10819</v>
      </c>
      <c r="I500" s="10">
        <v>11938</v>
      </c>
      <c r="J500" s="10">
        <v>24724</v>
      </c>
      <c r="K500" s="9">
        <v>0</v>
      </c>
    </row>
    <row r="501" spans="1:11" ht="15.6" x14ac:dyDescent="0.3">
      <c r="A501" s="8" t="s">
        <v>1026</v>
      </c>
      <c r="B501" s="9" t="s">
        <v>158</v>
      </c>
      <c r="C501" s="9" t="s">
        <v>1027</v>
      </c>
      <c r="D501" s="9" t="s">
        <v>265</v>
      </c>
      <c r="E501" s="10">
        <v>8615</v>
      </c>
      <c r="F501" s="10">
        <v>9477</v>
      </c>
      <c r="G501" s="10">
        <v>10338</v>
      </c>
      <c r="H501" s="10">
        <v>11199</v>
      </c>
      <c r="I501" s="10">
        <v>12060</v>
      </c>
      <c r="J501" s="10">
        <v>24724</v>
      </c>
      <c r="K501" s="9">
        <v>1</v>
      </c>
    </row>
    <row r="502" spans="1:11" ht="15.6" x14ac:dyDescent="0.3">
      <c r="A502" s="8" t="s">
        <v>1028</v>
      </c>
      <c r="B502" s="9" t="s">
        <v>158</v>
      </c>
      <c r="C502" s="9" t="s">
        <v>1029</v>
      </c>
      <c r="D502" s="9" t="s">
        <v>1030</v>
      </c>
      <c r="E502" s="10">
        <v>9972</v>
      </c>
      <c r="F502" s="10">
        <v>10970</v>
      </c>
      <c r="G502" s="10">
        <v>11968</v>
      </c>
      <c r="H502" s="10">
        <v>12965</v>
      </c>
      <c r="I502" s="10">
        <v>13962</v>
      </c>
      <c r="J502" s="10">
        <v>24724</v>
      </c>
      <c r="K502" s="9">
        <v>1</v>
      </c>
    </row>
    <row r="503" spans="1:11" ht="15.6" x14ac:dyDescent="0.3">
      <c r="A503" s="8" t="s">
        <v>1031</v>
      </c>
      <c r="B503" s="9" t="s">
        <v>158</v>
      </c>
      <c r="C503" s="9" t="s">
        <v>1032</v>
      </c>
      <c r="D503" s="9" t="s">
        <v>510</v>
      </c>
      <c r="E503" s="10">
        <v>11544</v>
      </c>
      <c r="F503" s="10">
        <v>12699</v>
      </c>
      <c r="G503" s="10">
        <v>13854</v>
      </c>
      <c r="H503" s="10">
        <v>15009</v>
      </c>
      <c r="I503" s="10">
        <v>16163</v>
      </c>
      <c r="J503" s="10">
        <v>24724</v>
      </c>
      <c r="K503" s="9">
        <v>1</v>
      </c>
    </row>
    <row r="504" spans="1:11" ht="15.6" x14ac:dyDescent="0.3">
      <c r="A504" s="8" t="s">
        <v>1033</v>
      </c>
      <c r="B504" s="9" t="s">
        <v>158</v>
      </c>
      <c r="C504" s="9" t="s">
        <v>1034</v>
      </c>
      <c r="D504" s="9" t="s">
        <v>497</v>
      </c>
      <c r="E504" s="10">
        <v>3247</v>
      </c>
      <c r="F504" s="10">
        <v>3572</v>
      </c>
      <c r="G504" s="10">
        <v>3896</v>
      </c>
      <c r="H504" s="10">
        <v>4221</v>
      </c>
      <c r="I504" s="10">
        <v>4545</v>
      </c>
      <c r="J504" s="10">
        <v>24724</v>
      </c>
      <c r="K504" s="9">
        <v>1</v>
      </c>
    </row>
    <row r="505" spans="1:11" ht="15.6" x14ac:dyDescent="0.3">
      <c r="A505" s="8" t="s">
        <v>1035</v>
      </c>
      <c r="B505" s="9" t="s">
        <v>158</v>
      </c>
      <c r="C505" s="9" t="s">
        <v>1036</v>
      </c>
      <c r="D505" s="9" t="s">
        <v>759</v>
      </c>
      <c r="E505" s="10">
        <v>3409</v>
      </c>
      <c r="F505" s="10">
        <v>3750</v>
      </c>
      <c r="G505" s="10">
        <v>4091</v>
      </c>
      <c r="H505" s="10">
        <v>4432</v>
      </c>
      <c r="I505" s="10">
        <v>4773</v>
      </c>
      <c r="J505" s="10">
        <v>24724</v>
      </c>
      <c r="K505" s="9">
        <v>1</v>
      </c>
    </row>
    <row r="506" spans="1:11" ht="15.6" x14ac:dyDescent="0.3">
      <c r="A506" s="8" t="s">
        <v>1037</v>
      </c>
      <c r="B506" s="9" t="s">
        <v>43</v>
      </c>
      <c r="C506" s="9" t="s">
        <v>1038</v>
      </c>
      <c r="D506" s="9" t="s">
        <v>104</v>
      </c>
      <c r="E506" s="10">
        <v>5639</v>
      </c>
      <c r="F506" s="10">
        <v>6203</v>
      </c>
      <c r="G506" s="10">
        <v>6767</v>
      </c>
      <c r="H506" s="10">
        <v>7549</v>
      </c>
      <c r="I506" s="10">
        <v>8330</v>
      </c>
      <c r="J506" s="10">
        <v>24724</v>
      </c>
      <c r="K506" s="9">
        <v>0</v>
      </c>
    </row>
    <row r="507" spans="1:11" ht="15.6" x14ac:dyDescent="0.3">
      <c r="A507" s="8" t="s">
        <v>1039</v>
      </c>
      <c r="B507" s="9" t="s">
        <v>43</v>
      </c>
      <c r="C507" s="9" t="s">
        <v>1040</v>
      </c>
      <c r="D507" s="9" t="s">
        <v>658</v>
      </c>
      <c r="E507" s="10">
        <v>6217</v>
      </c>
      <c r="F507" s="10">
        <v>6839</v>
      </c>
      <c r="G507" s="10">
        <v>7460</v>
      </c>
      <c r="H507" s="10">
        <v>8322</v>
      </c>
      <c r="I507" s="10">
        <v>9183</v>
      </c>
      <c r="J507" s="10">
        <v>24724</v>
      </c>
      <c r="K507" s="9">
        <v>0</v>
      </c>
    </row>
    <row r="508" spans="1:11" ht="15.6" x14ac:dyDescent="0.3">
      <c r="A508" s="8" t="s">
        <v>1041</v>
      </c>
      <c r="B508" s="9" t="s">
        <v>43</v>
      </c>
      <c r="C508" s="9" t="s">
        <v>1042</v>
      </c>
      <c r="D508" s="9" t="s">
        <v>661</v>
      </c>
      <c r="E508" s="10">
        <v>7198</v>
      </c>
      <c r="F508" s="10">
        <v>7918</v>
      </c>
      <c r="G508" s="10">
        <v>8637</v>
      </c>
      <c r="H508" s="10">
        <v>9635</v>
      </c>
      <c r="I508" s="10">
        <v>10632</v>
      </c>
      <c r="J508" s="10">
        <v>24724</v>
      </c>
      <c r="K508" s="9">
        <v>0</v>
      </c>
    </row>
    <row r="509" spans="1:11" ht="15.6" x14ac:dyDescent="0.3">
      <c r="A509" s="8" t="s">
        <v>1043</v>
      </c>
      <c r="B509" s="9" t="s">
        <v>43</v>
      </c>
      <c r="C509" s="9" t="s">
        <v>1044</v>
      </c>
      <c r="D509" s="9" t="s">
        <v>653</v>
      </c>
      <c r="E509" s="10">
        <v>4872</v>
      </c>
      <c r="F509" s="10">
        <v>5359</v>
      </c>
      <c r="G509" s="10">
        <v>5845</v>
      </c>
      <c r="H509" s="10">
        <v>6521</v>
      </c>
      <c r="I509" s="10">
        <v>7196</v>
      </c>
      <c r="J509" s="10">
        <v>24724</v>
      </c>
      <c r="K509" s="9">
        <v>0</v>
      </c>
    </row>
    <row r="510" spans="1:11" ht="15.6" x14ac:dyDescent="0.3">
      <c r="A510" s="8" t="s">
        <v>1045</v>
      </c>
      <c r="B510" s="9" t="s">
        <v>43</v>
      </c>
      <c r="C510" s="9" t="s">
        <v>1046</v>
      </c>
      <c r="D510" s="9" t="s">
        <v>1047</v>
      </c>
      <c r="E510" s="10">
        <v>7935</v>
      </c>
      <c r="F510" s="10">
        <v>8729</v>
      </c>
      <c r="G510" s="10">
        <v>9522</v>
      </c>
      <c r="H510" s="10">
        <v>10622</v>
      </c>
      <c r="I510" s="10">
        <v>11721</v>
      </c>
      <c r="J510" s="10">
        <v>24724</v>
      </c>
      <c r="K510" s="9">
        <v>0</v>
      </c>
    </row>
    <row r="511" spans="1:11" ht="15.6" x14ac:dyDescent="0.3">
      <c r="A511" s="8" t="s">
        <v>1048</v>
      </c>
      <c r="B511" s="9" t="s">
        <v>43</v>
      </c>
      <c r="C511" s="9" t="s">
        <v>1049</v>
      </c>
      <c r="D511" s="9" t="s">
        <v>56</v>
      </c>
      <c r="E511" s="10">
        <v>9186</v>
      </c>
      <c r="F511" s="10">
        <v>10105</v>
      </c>
      <c r="G511" s="10">
        <v>11023</v>
      </c>
      <c r="H511" s="10">
        <v>12296</v>
      </c>
      <c r="I511" s="10">
        <v>13569</v>
      </c>
      <c r="J511" s="10">
        <v>24724</v>
      </c>
      <c r="K511" s="9">
        <v>0</v>
      </c>
    </row>
    <row r="512" spans="1:11" ht="15.6" x14ac:dyDescent="0.3">
      <c r="A512" s="8" t="s">
        <v>1056</v>
      </c>
      <c r="B512" s="9" t="s">
        <v>220</v>
      </c>
      <c r="C512" s="9" t="s">
        <v>1057</v>
      </c>
      <c r="D512" s="9" t="s">
        <v>441</v>
      </c>
      <c r="E512" s="10">
        <v>4154</v>
      </c>
      <c r="F512" s="10">
        <v>4570</v>
      </c>
      <c r="G512" s="10">
        <v>4985</v>
      </c>
      <c r="H512" s="10">
        <v>5401</v>
      </c>
      <c r="I512" s="10">
        <v>5816</v>
      </c>
      <c r="J512" s="10">
        <v>24724</v>
      </c>
      <c r="K512" s="9">
        <v>1</v>
      </c>
    </row>
    <row r="513" spans="1:11" ht="15.6" x14ac:dyDescent="0.3">
      <c r="A513" s="8" t="s">
        <v>1058</v>
      </c>
      <c r="B513" s="9" t="s">
        <v>220</v>
      </c>
      <c r="C513" s="9" t="s">
        <v>1059</v>
      </c>
      <c r="D513" s="9" t="s">
        <v>444</v>
      </c>
      <c r="E513" s="10">
        <v>4809</v>
      </c>
      <c r="F513" s="10">
        <v>5290</v>
      </c>
      <c r="G513" s="10">
        <v>5771</v>
      </c>
      <c r="H513" s="10">
        <v>6252</v>
      </c>
      <c r="I513" s="10">
        <v>6733</v>
      </c>
      <c r="J513" s="10">
        <v>24724</v>
      </c>
      <c r="K513" s="9">
        <v>1</v>
      </c>
    </row>
    <row r="514" spans="1:11" ht="15.6" x14ac:dyDescent="0.3">
      <c r="A514" s="8" t="s">
        <v>1060</v>
      </c>
      <c r="B514" s="9" t="s">
        <v>220</v>
      </c>
      <c r="C514" s="9" t="s">
        <v>1061</v>
      </c>
      <c r="D514" s="9" t="s">
        <v>812</v>
      </c>
      <c r="E514" s="10">
        <v>5567</v>
      </c>
      <c r="F514" s="10">
        <v>6124</v>
      </c>
      <c r="G514" s="10">
        <v>6681</v>
      </c>
      <c r="H514" s="10">
        <v>7238</v>
      </c>
      <c r="I514" s="10">
        <v>7794</v>
      </c>
      <c r="J514" s="10">
        <v>24724</v>
      </c>
      <c r="K514" s="9">
        <v>1</v>
      </c>
    </row>
    <row r="515" spans="1:11" ht="15.6" x14ac:dyDescent="0.3">
      <c r="A515" s="8" t="s">
        <v>1062</v>
      </c>
      <c r="B515" s="9" t="s">
        <v>11</v>
      </c>
      <c r="C515" s="9" t="s">
        <v>1063</v>
      </c>
      <c r="D515" s="9" t="s">
        <v>186</v>
      </c>
      <c r="E515" s="10">
        <v>3768</v>
      </c>
      <c r="F515" s="10">
        <v>4334</v>
      </c>
      <c r="G515" s="10">
        <v>4899</v>
      </c>
      <c r="H515" s="10">
        <v>5465</v>
      </c>
      <c r="I515" s="10">
        <v>6030</v>
      </c>
      <c r="J515" s="10">
        <v>24724</v>
      </c>
      <c r="K515" s="9">
        <v>0</v>
      </c>
    </row>
    <row r="516" spans="1:11" ht="15.6" x14ac:dyDescent="0.3">
      <c r="A516" s="8" t="s">
        <v>1064</v>
      </c>
      <c r="B516" s="9" t="s">
        <v>11</v>
      </c>
      <c r="C516" s="9" t="s">
        <v>1065</v>
      </c>
      <c r="D516" s="9" t="s">
        <v>39</v>
      </c>
      <c r="E516" s="10">
        <v>4154</v>
      </c>
      <c r="F516" s="10">
        <v>4778</v>
      </c>
      <c r="G516" s="10">
        <v>5401</v>
      </c>
      <c r="H516" s="10">
        <v>6025</v>
      </c>
      <c r="I516" s="10">
        <v>6648</v>
      </c>
      <c r="J516" s="10">
        <v>24724</v>
      </c>
      <c r="K516" s="9">
        <v>0</v>
      </c>
    </row>
    <row r="517" spans="1:11" ht="15.6" x14ac:dyDescent="0.3">
      <c r="A517" s="8" t="s">
        <v>1066</v>
      </c>
      <c r="B517" s="9" t="s">
        <v>11</v>
      </c>
      <c r="C517" s="9" t="s">
        <v>1067</v>
      </c>
      <c r="D517" s="9" t="s">
        <v>13</v>
      </c>
      <c r="E517" s="10">
        <v>4809</v>
      </c>
      <c r="F517" s="10">
        <v>5531</v>
      </c>
      <c r="G517" s="10">
        <v>6252</v>
      </c>
      <c r="H517" s="10">
        <v>6974</v>
      </c>
      <c r="I517" s="10">
        <v>7695</v>
      </c>
      <c r="J517" s="10">
        <v>24724</v>
      </c>
      <c r="K517" s="9">
        <v>0</v>
      </c>
    </row>
    <row r="518" spans="1:11" ht="15.6" x14ac:dyDescent="0.3">
      <c r="A518" s="8" t="s">
        <v>1068</v>
      </c>
      <c r="B518" s="9" t="s">
        <v>11</v>
      </c>
      <c r="C518" s="9" t="s">
        <v>1069</v>
      </c>
      <c r="D518" s="9" t="s">
        <v>97</v>
      </c>
      <c r="E518" s="10">
        <v>5845</v>
      </c>
      <c r="F518" s="10">
        <v>6722</v>
      </c>
      <c r="G518" s="10">
        <v>7599</v>
      </c>
      <c r="H518" s="10">
        <v>8476</v>
      </c>
      <c r="I518" s="10">
        <v>9353</v>
      </c>
      <c r="J518" s="10">
        <v>24724</v>
      </c>
      <c r="K518" s="9">
        <v>0</v>
      </c>
    </row>
    <row r="519" spans="1:11" ht="15.6" x14ac:dyDescent="0.3">
      <c r="A519" s="8" t="s">
        <v>1070</v>
      </c>
      <c r="B519" s="9" t="s">
        <v>11</v>
      </c>
      <c r="C519" s="9" t="s">
        <v>1071</v>
      </c>
      <c r="D519" s="9" t="s">
        <v>27</v>
      </c>
      <c r="E519" s="10">
        <v>7460</v>
      </c>
      <c r="F519" s="10">
        <v>8580</v>
      </c>
      <c r="G519" s="10">
        <v>9700</v>
      </c>
      <c r="H519" s="10">
        <v>10819</v>
      </c>
      <c r="I519" s="10">
        <v>11938</v>
      </c>
      <c r="J519" s="10">
        <v>24724</v>
      </c>
      <c r="K519" s="9">
        <v>0</v>
      </c>
    </row>
    <row r="520" spans="1:11" ht="15.6" x14ac:dyDescent="0.3">
      <c r="A520" s="8" t="s">
        <v>1072</v>
      </c>
      <c r="B520" s="9" t="s">
        <v>11</v>
      </c>
      <c r="C520" s="9" t="s">
        <v>1073</v>
      </c>
      <c r="D520" s="9" t="s">
        <v>81</v>
      </c>
      <c r="E520" s="10">
        <v>7834</v>
      </c>
      <c r="F520" s="10">
        <v>9009</v>
      </c>
      <c r="G520" s="10">
        <v>10184</v>
      </c>
      <c r="H520" s="10">
        <v>11360</v>
      </c>
      <c r="I520" s="10">
        <v>12535</v>
      </c>
      <c r="J520" s="10">
        <v>24724</v>
      </c>
      <c r="K520" s="9">
        <v>0</v>
      </c>
    </row>
    <row r="521" spans="1:11" ht="15.6" x14ac:dyDescent="0.3">
      <c r="A521" s="8" t="s">
        <v>1074</v>
      </c>
      <c r="B521" s="9" t="s">
        <v>145</v>
      </c>
      <c r="C521" s="9" t="s">
        <v>1075</v>
      </c>
      <c r="D521" s="9" t="s">
        <v>300</v>
      </c>
      <c r="E521" s="10">
        <v>7286</v>
      </c>
      <c r="F521" s="10">
        <v>8015</v>
      </c>
      <c r="G521" s="10">
        <v>8744</v>
      </c>
      <c r="H521" s="10">
        <v>9473</v>
      </c>
      <c r="I521" s="10">
        <v>10201</v>
      </c>
      <c r="J521" s="10">
        <v>24724</v>
      </c>
      <c r="K521" s="9">
        <v>0</v>
      </c>
    </row>
    <row r="522" spans="1:11" ht="15.6" x14ac:dyDescent="0.3">
      <c r="A522" s="8" t="s">
        <v>1076</v>
      </c>
      <c r="B522" s="9" t="s">
        <v>145</v>
      </c>
      <c r="C522" s="9" t="s">
        <v>1077</v>
      </c>
      <c r="D522" s="9" t="s">
        <v>717</v>
      </c>
      <c r="E522" s="10">
        <v>8435</v>
      </c>
      <c r="F522" s="10">
        <v>9279</v>
      </c>
      <c r="G522" s="10">
        <v>10123</v>
      </c>
      <c r="H522" s="10">
        <v>10966</v>
      </c>
      <c r="I522" s="10">
        <v>11809</v>
      </c>
      <c r="J522" s="10">
        <v>24724</v>
      </c>
      <c r="K522" s="9">
        <v>0</v>
      </c>
    </row>
    <row r="523" spans="1:11" ht="15.6" x14ac:dyDescent="0.3">
      <c r="A523" s="8" t="s">
        <v>1078</v>
      </c>
      <c r="B523" s="9" t="s">
        <v>59</v>
      </c>
      <c r="C523" s="9" t="s">
        <v>1079</v>
      </c>
      <c r="D523" s="9" t="s">
        <v>559</v>
      </c>
      <c r="E523" s="10">
        <v>5567</v>
      </c>
      <c r="F523" s="10">
        <v>6124</v>
      </c>
      <c r="G523" s="10">
        <v>6681</v>
      </c>
      <c r="H523" s="10">
        <v>7238</v>
      </c>
      <c r="I523" s="10">
        <v>7794</v>
      </c>
      <c r="J523" s="10">
        <v>24724</v>
      </c>
      <c r="K523" s="9">
        <v>1</v>
      </c>
    </row>
    <row r="524" spans="1:11" ht="15.6" x14ac:dyDescent="0.3">
      <c r="A524" s="8" t="s">
        <v>1080</v>
      </c>
      <c r="B524" s="9" t="s">
        <v>59</v>
      </c>
      <c r="C524" s="9" t="s">
        <v>1081</v>
      </c>
      <c r="D524" s="9" t="s">
        <v>556</v>
      </c>
      <c r="E524" s="10">
        <v>4809</v>
      </c>
      <c r="F524" s="10">
        <v>5290</v>
      </c>
      <c r="G524" s="10">
        <v>5771</v>
      </c>
      <c r="H524" s="10">
        <v>6252</v>
      </c>
      <c r="I524" s="10">
        <v>6733</v>
      </c>
      <c r="J524" s="10">
        <v>24724</v>
      </c>
      <c r="K524" s="9">
        <v>1</v>
      </c>
    </row>
    <row r="525" spans="1:11" ht="15.6" x14ac:dyDescent="0.3">
      <c r="A525" s="8" t="s">
        <v>1082</v>
      </c>
      <c r="B525" s="9" t="s">
        <v>145</v>
      </c>
      <c r="C525" s="9" t="s">
        <v>1083</v>
      </c>
      <c r="D525" s="9" t="s">
        <v>401</v>
      </c>
      <c r="E525" s="10">
        <v>5179</v>
      </c>
      <c r="F525" s="10">
        <v>5697</v>
      </c>
      <c r="G525" s="10">
        <v>6214</v>
      </c>
      <c r="H525" s="10">
        <v>6732</v>
      </c>
      <c r="I525" s="10">
        <v>7250</v>
      </c>
      <c r="J525" s="10">
        <v>24724</v>
      </c>
      <c r="K525" s="9">
        <v>0</v>
      </c>
    </row>
    <row r="526" spans="1:11" ht="15.6" x14ac:dyDescent="0.3">
      <c r="A526" s="8" t="s">
        <v>1084</v>
      </c>
      <c r="B526" s="9" t="s">
        <v>145</v>
      </c>
      <c r="C526" s="9" t="s">
        <v>1085</v>
      </c>
      <c r="D526" s="9" t="s">
        <v>413</v>
      </c>
      <c r="E526" s="10">
        <v>5995</v>
      </c>
      <c r="F526" s="10">
        <v>6595</v>
      </c>
      <c r="G526" s="10">
        <v>7194</v>
      </c>
      <c r="H526" s="10">
        <v>7793</v>
      </c>
      <c r="I526" s="10">
        <v>8392</v>
      </c>
      <c r="J526" s="10">
        <v>24724</v>
      </c>
      <c r="K526" s="9">
        <v>0</v>
      </c>
    </row>
    <row r="527" spans="1:11" ht="15.6" x14ac:dyDescent="0.3">
      <c r="A527" s="8" t="s">
        <v>1086</v>
      </c>
      <c r="B527" s="9" t="s">
        <v>145</v>
      </c>
      <c r="C527" s="9" t="s">
        <v>1087</v>
      </c>
      <c r="D527" s="9" t="s">
        <v>454</v>
      </c>
      <c r="E527" s="10">
        <v>6939</v>
      </c>
      <c r="F527" s="10">
        <v>7634</v>
      </c>
      <c r="G527" s="10">
        <v>8328</v>
      </c>
      <c r="H527" s="10">
        <v>9022</v>
      </c>
      <c r="I527" s="10">
        <v>9715</v>
      </c>
      <c r="J527" s="10">
        <v>24724</v>
      </c>
      <c r="K527" s="9">
        <v>0</v>
      </c>
    </row>
    <row r="528" spans="1:11" ht="15.6" x14ac:dyDescent="0.3">
      <c r="A528" s="8" t="s">
        <v>1088</v>
      </c>
      <c r="B528" s="9" t="s">
        <v>145</v>
      </c>
      <c r="C528" s="9" t="s">
        <v>1089</v>
      </c>
      <c r="D528" s="9" t="s">
        <v>706</v>
      </c>
      <c r="E528" s="10">
        <v>4473</v>
      </c>
      <c r="F528" s="10">
        <v>4921</v>
      </c>
      <c r="G528" s="10">
        <v>5368</v>
      </c>
      <c r="H528" s="10">
        <v>5815</v>
      </c>
      <c r="I528" s="10">
        <v>6262</v>
      </c>
      <c r="J528" s="10">
        <v>24724</v>
      </c>
      <c r="K528" s="9">
        <v>0</v>
      </c>
    </row>
    <row r="529" spans="1:11" ht="15.6" x14ac:dyDescent="0.3">
      <c r="A529" s="8" t="s">
        <v>1090</v>
      </c>
      <c r="B529" s="9" t="s">
        <v>11</v>
      </c>
      <c r="C529" s="9" t="s">
        <v>1091</v>
      </c>
      <c r="D529" s="9" t="s">
        <v>87</v>
      </c>
      <c r="E529" s="10">
        <v>3956</v>
      </c>
      <c r="F529" s="10">
        <v>4550</v>
      </c>
      <c r="G529" s="10">
        <v>5144</v>
      </c>
      <c r="H529" s="10">
        <v>5737</v>
      </c>
      <c r="I529" s="10">
        <v>6330</v>
      </c>
      <c r="J529" s="10">
        <v>24724</v>
      </c>
      <c r="K529" s="9">
        <v>0</v>
      </c>
    </row>
    <row r="530" spans="1:11" ht="15.6" x14ac:dyDescent="0.3">
      <c r="A530" s="8" t="s">
        <v>1092</v>
      </c>
      <c r="B530" s="9" t="s">
        <v>11</v>
      </c>
      <c r="C530" s="9" t="s">
        <v>1093</v>
      </c>
      <c r="D530" s="9" t="s">
        <v>39</v>
      </c>
      <c r="E530" s="10">
        <v>4154</v>
      </c>
      <c r="F530" s="10">
        <v>4778</v>
      </c>
      <c r="G530" s="10">
        <v>5401</v>
      </c>
      <c r="H530" s="10">
        <v>6025</v>
      </c>
      <c r="I530" s="10">
        <v>6648</v>
      </c>
      <c r="J530" s="10">
        <v>24724</v>
      </c>
      <c r="K530" s="9">
        <v>0</v>
      </c>
    </row>
    <row r="531" spans="1:11" ht="15.6" x14ac:dyDescent="0.3">
      <c r="A531" s="8" t="s">
        <v>1094</v>
      </c>
      <c r="B531" s="9" t="s">
        <v>11</v>
      </c>
      <c r="C531" s="9" t="s">
        <v>1095</v>
      </c>
      <c r="D531" s="9" t="s">
        <v>13</v>
      </c>
      <c r="E531" s="10">
        <v>4809</v>
      </c>
      <c r="F531" s="10">
        <v>5531</v>
      </c>
      <c r="G531" s="10">
        <v>6252</v>
      </c>
      <c r="H531" s="10">
        <v>6974</v>
      </c>
      <c r="I531" s="10">
        <v>7695</v>
      </c>
      <c r="J531" s="10">
        <v>24724</v>
      </c>
      <c r="K531" s="9">
        <v>0</v>
      </c>
    </row>
    <row r="532" spans="1:11" ht="15.6" x14ac:dyDescent="0.3">
      <c r="A532" s="8" t="s">
        <v>1096</v>
      </c>
      <c r="B532" s="9" t="s">
        <v>11</v>
      </c>
      <c r="C532" s="9" t="s">
        <v>1097</v>
      </c>
      <c r="D532" s="9" t="s">
        <v>97</v>
      </c>
      <c r="E532" s="10">
        <v>5845</v>
      </c>
      <c r="F532" s="10">
        <v>6722</v>
      </c>
      <c r="G532" s="10">
        <v>7599</v>
      </c>
      <c r="H532" s="10">
        <v>8476</v>
      </c>
      <c r="I532" s="10">
        <v>9353</v>
      </c>
      <c r="J532" s="10">
        <v>24724</v>
      </c>
      <c r="K532" s="9">
        <v>0</v>
      </c>
    </row>
    <row r="533" spans="1:11" ht="15.6" x14ac:dyDescent="0.3">
      <c r="A533" s="8" t="s">
        <v>1098</v>
      </c>
      <c r="B533" s="9" t="s">
        <v>11</v>
      </c>
      <c r="C533" s="9" t="s">
        <v>1099</v>
      </c>
      <c r="D533" s="9" t="s">
        <v>27</v>
      </c>
      <c r="E533" s="10">
        <v>7460</v>
      </c>
      <c r="F533" s="10">
        <v>8580</v>
      </c>
      <c r="G533" s="10">
        <v>9700</v>
      </c>
      <c r="H533" s="10">
        <v>10819</v>
      </c>
      <c r="I533" s="10">
        <v>11938</v>
      </c>
      <c r="J533" s="10">
        <v>24724</v>
      </c>
      <c r="K533" s="9">
        <v>0</v>
      </c>
    </row>
    <row r="534" spans="1:11" ht="15.6" x14ac:dyDescent="0.3">
      <c r="A534" s="8" t="s">
        <v>1100</v>
      </c>
      <c r="B534" s="9" t="s">
        <v>11</v>
      </c>
      <c r="C534" s="9" t="s">
        <v>1101</v>
      </c>
      <c r="D534" s="9" t="s">
        <v>81</v>
      </c>
      <c r="E534" s="10">
        <v>7834</v>
      </c>
      <c r="F534" s="10">
        <v>9009</v>
      </c>
      <c r="G534" s="10">
        <v>10184</v>
      </c>
      <c r="H534" s="10">
        <v>11360</v>
      </c>
      <c r="I534" s="10">
        <v>12535</v>
      </c>
      <c r="J534" s="10">
        <v>24724</v>
      </c>
      <c r="K534" s="9">
        <v>0</v>
      </c>
    </row>
    <row r="535" spans="1:11" ht="15.6" x14ac:dyDescent="0.3">
      <c r="A535" s="8" t="s">
        <v>1102</v>
      </c>
      <c r="B535" s="9" t="s">
        <v>11</v>
      </c>
      <c r="C535" s="9" t="s">
        <v>1103</v>
      </c>
      <c r="D535" s="9" t="s">
        <v>84</v>
      </c>
      <c r="E535" s="10">
        <v>8637</v>
      </c>
      <c r="F535" s="10">
        <v>9933</v>
      </c>
      <c r="G535" s="10">
        <v>11228</v>
      </c>
      <c r="H535" s="10">
        <v>12524</v>
      </c>
      <c r="I535" s="10">
        <v>13820</v>
      </c>
      <c r="J535" s="10">
        <v>24724</v>
      </c>
      <c r="K535" s="9">
        <v>0</v>
      </c>
    </row>
    <row r="536" spans="1:11" ht="15.6" x14ac:dyDescent="0.3">
      <c r="A536" s="8" t="s">
        <v>1104</v>
      </c>
      <c r="B536" s="9" t="s">
        <v>11</v>
      </c>
      <c r="C536" s="9" t="s">
        <v>1105</v>
      </c>
      <c r="D536" s="9" t="s">
        <v>13</v>
      </c>
      <c r="E536" s="10">
        <v>4809</v>
      </c>
      <c r="F536" s="10">
        <v>5531</v>
      </c>
      <c r="G536" s="10">
        <v>6252</v>
      </c>
      <c r="H536" s="10">
        <v>6974</v>
      </c>
      <c r="I536" s="10">
        <v>7695</v>
      </c>
      <c r="J536" s="10">
        <v>24724</v>
      </c>
      <c r="K536" s="9">
        <v>1</v>
      </c>
    </row>
    <row r="537" spans="1:11" ht="15.6" x14ac:dyDescent="0.3">
      <c r="A537" s="8" t="s">
        <v>1106</v>
      </c>
      <c r="B537" s="9" t="s">
        <v>11</v>
      </c>
      <c r="C537" s="9" t="s">
        <v>1107</v>
      </c>
      <c r="D537" s="9" t="s">
        <v>16</v>
      </c>
      <c r="E537" s="10">
        <v>5302</v>
      </c>
      <c r="F537" s="10">
        <v>6098</v>
      </c>
      <c r="G537" s="10">
        <v>6893</v>
      </c>
      <c r="H537" s="10">
        <v>7689</v>
      </c>
      <c r="I537" s="10">
        <v>8484</v>
      </c>
      <c r="J537" s="10">
        <v>24724</v>
      </c>
      <c r="K537" s="9">
        <v>1</v>
      </c>
    </row>
    <row r="538" spans="1:11" ht="15.6" x14ac:dyDescent="0.3">
      <c r="A538" s="8" t="s">
        <v>1108</v>
      </c>
      <c r="B538" s="9" t="s">
        <v>11</v>
      </c>
      <c r="C538" s="9" t="s">
        <v>1109</v>
      </c>
      <c r="D538" s="9" t="s">
        <v>1110</v>
      </c>
      <c r="E538" s="10">
        <v>6445</v>
      </c>
      <c r="F538" s="10">
        <v>7412</v>
      </c>
      <c r="G538" s="10">
        <v>8378</v>
      </c>
      <c r="H538" s="10">
        <v>9345</v>
      </c>
      <c r="I538" s="10">
        <v>10312</v>
      </c>
      <c r="J538" s="10">
        <v>24724</v>
      </c>
      <c r="K538" s="9">
        <v>0</v>
      </c>
    </row>
    <row r="539" spans="1:11" ht="15.6" x14ac:dyDescent="0.3">
      <c r="A539" s="8" t="s">
        <v>1111</v>
      </c>
      <c r="B539" s="9" t="s">
        <v>11</v>
      </c>
      <c r="C539" s="9" t="s">
        <v>1112</v>
      </c>
      <c r="D539" s="9" t="s">
        <v>194</v>
      </c>
      <c r="E539" s="10">
        <v>4362</v>
      </c>
      <c r="F539" s="10">
        <v>5017</v>
      </c>
      <c r="G539" s="10">
        <v>5671</v>
      </c>
      <c r="H539" s="10">
        <v>6325</v>
      </c>
      <c r="I539" s="10">
        <v>6979</v>
      </c>
      <c r="J539" s="10">
        <v>24724</v>
      </c>
      <c r="K539" s="9">
        <v>1</v>
      </c>
    </row>
    <row r="540" spans="1:11" ht="15.6" x14ac:dyDescent="0.3">
      <c r="A540" s="8" t="s">
        <v>1113</v>
      </c>
      <c r="B540" s="9" t="s">
        <v>220</v>
      </c>
      <c r="C540" s="9" t="s">
        <v>1114</v>
      </c>
      <c r="D540" s="9" t="s">
        <v>921</v>
      </c>
      <c r="E540" s="10">
        <v>2812</v>
      </c>
      <c r="F540" s="10">
        <v>3093</v>
      </c>
      <c r="G540" s="10">
        <v>3374</v>
      </c>
      <c r="H540" s="10">
        <v>3656</v>
      </c>
      <c r="I540" s="10">
        <v>3937</v>
      </c>
      <c r="J540" s="10">
        <v>24724</v>
      </c>
      <c r="K540" s="9">
        <v>1</v>
      </c>
    </row>
    <row r="541" spans="1:11" ht="15.6" x14ac:dyDescent="0.3">
      <c r="A541" s="8" t="s">
        <v>1115</v>
      </c>
      <c r="B541" s="9" t="s">
        <v>220</v>
      </c>
      <c r="C541" s="9" t="s">
        <v>1116</v>
      </c>
      <c r="D541" s="9" t="s">
        <v>676</v>
      </c>
      <c r="E541" s="10">
        <v>3100</v>
      </c>
      <c r="F541" s="10">
        <v>3410</v>
      </c>
      <c r="G541" s="10">
        <v>3720</v>
      </c>
      <c r="H541" s="10">
        <v>4030</v>
      </c>
      <c r="I541" s="10">
        <v>4340</v>
      </c>
      <c r="J541" s="10">
        <v>24724</v>
      </c>
      <c r="K541" s="9">
        <v>1</v>
      </c>
    </row>
    <row r="542" spans="1:11" ht="15.6" x14ac:dyDescent="0.3">
      <c r="A542" s="8" t="s">
        <v>1117</v>
      </c>
      <c r="B542" s="9" t="s">
        <v>220</v>
      </c>
      <c r="C542" s="9" t="s">
        <v>1118</v>
      </c>
      <c r="D542" s="9" t="s">
        <v>463</v>
      </c>
      <c r="E542" s="10">
        <v>3255</v>
      </c>
      <c r="F542" s="10">
        <v>3581</v>
      </c>
      <c r="G542" s="10">
        <v>3906</v>
      </c>
      <c r="H542" s="10">
        <v>4232</v>
      </c>
      <c r="I542" s="10">
        <v>4558</v>
      </c>
      <c r="J542" s="10">
        <v>24724</v>
      </c>
      <c r="K542" s="9">
        <v>1</v>
      </c>
    </row>
    <row r="543" spans="1:11" ht="15.6" x14ac:dyDescent="0.3">
      <c r="A543" s="8" t="s">
        <v>1119</v>
      </c>
      <c r="B543" s="9" t="s">
        <v>220</v>
      </c>
      <c r="C543" s="9" t="s">
        <v>1120</v>
      </c>
      <c r="D543" s="9" t="s">
        <v>544</v>
      </c>
      <c r="E543" s="10">
        <v>3768</v>
      </c>
      <c r="F543" s="10">
        <v>4145</v>
      </c>
      <c r="G543" s="10">
        <v>4522</v>
      </c>
      <c r="H543" s="10">
        <v>4899</v>
      </c>
      <c r="I543" s="10">
        <v>5276</v>
      </c>
      <c r="J543" s="10">
        <v>24724</v>
      </c>
      <c r="K543" s="9">
        <v>1</v>
      </c>
    </row>
    <row r="544" spans="1:11" ht="15.6" x14ac:dyDescent="0.3">
      <c r="A544" s="8" t="s">
        <v>1121</v>
      </c>
      <c r="B544" s="9" t="s">
        <v>220</v>
      </c>
      <c r="C544" s="9" t="s">
        <v>1122</v>
      </c>
      <c r="D544" s="9" t="s">
        <v>444</v>
      </c>
      <c r="E544" s="10">
        <v>4809</v>
      </c>
      <c r="F544" s="10">
        <v>5290</v>
      </c>
      <c r="G544" s="10">
        <v>5771</v>
      </c>
      <c r="H544" s="10">
        <v>6252</v>
      </c>
      <c r="I544" s="10">
        <v>6733</v>
      </c>
      <c r="J544" s="10">
        <v>24724</v>
      </c>
      <c r="K544" s="9">
        <v>0</v>
      </c>
    </row>
    <row r="545" spans="1:11" ht="15.6" x14ac:dyDescent="0.3">
      <c r="A545" s="8" t="s">
        <v>1123</v>
      </c>
      <c r="B545" s="9" t="s">
        <v>43</v>
      </c>
      <c r="C545" s="9" t="s">
        <v>1124</v>
      </c>
      <c r="D545" s="9" t="s">
        <v>613</v>
      </c>
      <c r="E545" s="10">
        <v>5921</v>
      </c>
      <c r="F545" s="10">
        <v>6513</v>
      </c>
      <c r="G545" s="10">
        <v>7105</v>
      </c>
      <c r="H545" s="10">
        <v>7926</v>
      </c>
      <c r="I545" s="10">
        <v>8747</v>
      </c>
      <c r="J545" s="10">
        <v>24724</v>
      </c>
      <c r="K545" s="9">
        <v>0</v>
      </c>
    </row>
    <row r="546" spans="1:11" ht="15.6" x14ac:dyDescent="0.3">
      <c r="A546" s="8" t="s">
        <v>1125</v>
      </c>
      <c r="B546" s="9" t="s">
        <v>43</v>
      </c>
      <c r="C546" s="9" t="s">
        <v>1126</v>
      </c>
      <c r="D546" s="9" t="s">
        <v>48</v>
      </c>
      <c r="E546" s="10">
        <v>7557</v>
      </c>
      <c r="F546" s="10">
        <v>8313</v>
      </c>
      <c r="G546" s="10">
        <v>9068</v>
      </c>
      <c r="H546" s="10">
        <v>10116</v>
      </c>
      <c r="I546" s="10">
        <v>11163</v>
      </c>
      <c r="J546" s="10">
        <v>24724</v>
      </c>
      <c r="K546" s="9">
        <v>0</v>
      </c>
    </row>
    <row r="547" spans="1:11" ht="15.6" x14ac:dyDescent="0.3">
      <c r="A547" s="8" t="s">
        <v>1127</v>
      </c>
      <c r="B547" s="9" t="s">
        <v>43</v>
      </c>
      <c r="C547" s="9" t="s">
        <v>1128</v>
      </c>
      <c r="D547" s="9" t="s">
        <v>48</v>
      </c>
      <c r="E547" s="10">
        <v>7557</v>
      </c>
      <c r="F547" s="10">
        <v>8313</v>
      </c>
      <c r="G547" s="10">
        <v>9068</v>
      </c>
      <c r="H547" s="10">
        <v>10116</v>
      </c>
      <c r="I547" s="10">
        <v>11163</v>
      </c>
      <c r="J547" s="10">
        <v>24724</v>
      </c>
      <c r="K547" s="9">
        <v>0</v>
      </c>
    </row>
    <row r="548" spans="1:11" ht="15.6" x14ac:dyDescent="0.3">
      <c r="A548" s="8" t="s">
        <v>1129</v>
      </c>
      <c r="B548" s="9" t="s">
        <v>43</v>
      </c>
      <c r="C548" s="9" t="s">
        <v>1130</v>
      </c>
      <c r="D548" s="9" t="s">
        <v>601</v>
      </c>
      <c r="E548" s="10">
        <v>8748</v>
      </c>
      <c r="F548" s="10">
        <v>9623</v>
      </c>
      <c r="G548" s="10">
        <v>10498</v>
      </c>
      <c r="H548" s="10">
        <v>11710</v>
      </c>
      <c r="I548" s="10">
        <v>12922</v>
      </c>
      <c r="J548" s="10">
        <v>24724</v>
      </c>
      <c r="K548" s="9">
        <v>0</v>
      </c>
    </row>
    <row r="549" spans="1:11" ht="15.6" x14ac:dyDescent="0.3">
      <c r="A549" s="8" t="s">
        <v>1131</v>
      </c>
      <c r="B549" s="9" t="s">
        <v>43</v>
      </c>
      <c r="C549" s="9" t="s">
        <v>1132</v>
      </c>
      <c r="D549" s="9" t="s">
        <v>604</v>
      </c>
      <c r="E549" s="10">
        <v>9645</v>
      </c>
      <c r="F549" s="10">
        <v>10610</v>
      </c>
      <c r="G549" s="10">
        <v>11574</v>
      </c>
      <c r="H549" s="10">
        <v>12911</v>
      </c>
      <c r="I549" s="10">
        <v>14247</v>
      </c>
      <c r="J549" s="10">
        <v>24724</v>
      </c>
      <c r="K549" s="9">
        <v>0</v>
      </c>
    </row>
    <row r="550" spans="1:11" ht="15.6" x14ac:dyDescent="0.3">
      <c r="A550" s="8" t="s">
        <v>1133</v>
      </c>
      <c r="B550" s="9" t="s">
        <v>43</v>
      </c>
      <c r="C550" s="9" t="s">
        <v>1134</v>
      </c>
      <c r="D550" s="9" t="s">
        <v>1135</v>
      </c>
      <c r="E550" s="10">
        <v>10634</v>
      </c>
      <c r="F550" s="10">
        <v>11698</v>
      </c>
      <c r="G550" s="10">
        <v>12761</v>
      </c>
      <c r="H550" s="10">
        <v>14235</v>
      </c>
      <c r="I550" s="10">
        <v>15708</v>
      </c>
      <c r="J550" s="10">
        <v>24724</v>
      </c>
      <c r="K550" s="9">
        <v>0</v>
      </c>
    </row>
    <row r="551" spans="1:11" ht="15.6" x14ac:dyDescent="0.3">
      <c r="A551" s="8" t="s">
        <v>1136</v>
      </c>
      <c r="B551" s="9" t="s">
        <v>11</v>
      </c>
      <c r="C551" s="9" t="s">
        <v>1137</v>
      </c>
      <c r="D551" s="9" t="s">
        <v>194</v>
      </c>
      <c r="E551" s="10">
        <v>4362</v>
      </c>
      <c r="F551" s="10">
        <v>5017</v>
      </c>
      <c r="G551" s="10">
        <v>5671</v>
      </c>
      <c r="H551" s="10">
        <v>6325</v>
      </c>
      <c r="I551" s="10">
        <v>6979</v>
      </c>
      <c r="J551" s="10">
        <v>24724</v>
      </c>
      <c r="K551" s="9">
        <v>0</v>
      </c>
    </row>
    <row r="552" spans="1:11" ht="15.6" x14ac:dyDescent="0.3">
      <c r="A552" s="8" t="s">
        <v>1138</v>
      </c>
      <c r="B552" s="9" t="s">
        <v>11</v>
      </c>
      <c r="C552" s="9" t="s">
        <v>1139</v>
      </c>
      <c r="D552" s="9" t="s">
        <v>13</v>
      </c>
      <c r="E552" s="10">
        <v>4809</v>
      </c>
      <c r="F552" s="10">
        <v>5531</v>
      </c>
      <c r="G552" s="10">
        <v>6252</v>
      </c>
      <c r="H552" s="10">
        <v>6974</v>
      </c>
      <c r="I552" s="10">
        <v>7695</v>
      </c>
      <c r="J552" s="10">
        <v>24724</v>
      </c>
      <c r="K552" s="9">
        <v>0</v>
      </c>
    </row>
    <row r="553" spans="1:11" ht="15.6" x14ac:dyDescent="0.3">
      <c r="A553" s="8" t="s">
        <v>1140</v>
      </c>
      <c r="B553" s="9" t="s">
        <v>11</v>
      </c>
      <c r="C553" s="9" t="s">
        <v>1141</v>
      </c>
      <c r="D553" s="9" t="s">
        <v>13</v>
      </c>
      <c r="E553" s="10">
        <v>4809</v>
      </c>
      <c r="F553" s="10">
        <v>5531</v>
      </c>
      <c r="G553" s="10">
        <v>6252</v>
      </c>
      <c r="H553" s="10">
        <v>6974</v>
      </c>
      <c r="I553" s="10">
        <v>7695</v>
      </c>
      <c r="J553" s="10">
        <v>24724</v>
      </c>
      <c r="K553" s="9">
        <v>0</v>
      </c>
    </row>
    <row r="554" spans="1:11" ht="15.6" x14ac:dyDescent="0.3">
      <c r="A554" s="8" t="s">
        <v>1142</v>
      </c>
      <c r="B554" s="9" t="s">
        <v>11</v>
      </c>
      <c r="C554" s="9" t="s">
        <v>1143</v>
      </c>
      <c r="D554" s="9" t="s">
        <v>27</v>
      </c>
      <c r="E554" s="10">
        <v>7460</v>
      </c>
      <c r="F554" s="10">
        <v>8580</v>
      </c>
      <c r="G554" s="10">
        <v>9700</v>
      </c>
      <c r="H554" s="10">
        <v>10819</v>
      </c>
      <c r="I554" s="10">
        <v>11938</v>
      </c>
      <c r="J554" s="10">
        <v>24724</v>
      </c>
      <c r="K554" s="9">
        <v>0</v>
      </c>
    </row>
    <row r="555" spans="1:11" ht="15.6" x14ac:dyDescent="0.3">
      <c r="A555" s="8" t="s">
        <v>1144</v>
      </c>
      <c r="B555" s="9" t="s">
        <v>11</v>
      </c>
      <c r="C555" s="9" t="s">
        <v>1145</v>
      </c>
      <c r="D555" s="9" t="s">
        <v>81</v>
      </c>
      <c r="E555" s="10">
        <v>7834</v>
      </c>
      <c r="F555" s="10">
        <v>9009</v>
      </c>
      <c r="G555" s="10">
        <v>10184</v>
      </c>
      <c r="H555" s="10">
        <v>11360</v>
      </c>
      <c r="I555" s="10">
        <v>12535</v>
      </c>
      <c r="J555" s="10">
        <v>24724</v>
      </c>
      <c r="K555" s="9">
        <v>0</v>
      </c>
    </row>
    <row r="556" spans="1:11" ht="15.6" x14ac:dyDescent="0.3">
      <c r="A556" s="8" t="s">
        <v>1146</v>
      </c>
      <c r="B556" s="9" t="s">
        <v>11</v>
      </c>
      <c r="C556" s="9" t="s">
        <v>1147</v>
      </c>
      <c r="D556" s="9" t="s">
        <v>84</v>
      </c>
      <c r="E556" s="10">
        <v>8637</v>
      </c>
      <c r="F556" s="10">
        <v>9933</v>
      </c>
      <c r="G556" s="10">
        <v>11228</v>
      </c>
      <c r="H556" s="10">
        <v>12524</v>
      </c>
      <c r="I556" s="10">
        <v>13820</v>
      </c>
      <c r="J556" s="10">
        <v>24724</v>
      </c>
      <c r="K556" s="9">
        <v>0</v>
      </c>
    </row>
    <row r="557" spans="1:11" ht="15.6" x14ac:dyDescent="0.3">
      <c r="A557" s="8" t="s">
        <v>1148</v>
      </c>
      <c r="B557" s="9" t="s">
        <v>11</v>
      </c>
      <c r="C557" s="9" t="s">
        <v>1149</v>
      </c>
      <c r="D557" s="9" t="s">
        <v>13</v>
      </c>
      <c r="E557" s="10">
        <v>4809</v>
      </c>
      <c r="F557" s="10">
        <v>5531</v>
      </c>
      <c r="G557" s="10">
        <v>6252</v>
      </c>
      <c r="H557" s="10">
        <v>6974</v>
      </c>
      <c r="I557" s="10">
        <v>7695</v>
      </c>
      <c r="J557" s="10">
        <v>24724</v>
      </c>
      <c r="K557" s="9">
        <v>0</v>
      </c>
    </row>
    <row r="558" spans="1:11" ht="15.6" x14ac:dyDescent="0.3">
      <c r="A558" s="8" t="s">
        <v>1150</v>
      </c>
      <c r="B558" s="9" t="s">
        <v>11</v>
      </c>
      <c r="C558" s="9" t="s">
        <v>1151</v>
      </c>
      <c r="D558" s="9" t="s">
        <v>97</v>
      </c>
      <c r="E558" s="10">
        <v>5845</v>
      </c>
      <c r="F558" s="10">
        <v>6722</v>
      </c>
      <c r="G558" s="10">
        <v>7599</v>
      </c>
      <c r="H558" s="10">
        <v>8476</v>
      </c>
      <c r="I558" s="10">
        <v>9353</v>
      </c>
      <c r="J558" s="10">
        <v>24724</v>
      </c>
      <c r="K558" s="9">
        <v>0</v>
      </c>
    </row>
    <row r="559" spans="1:11" ht="15.6" x14ac:dyDescent="0.3">
      <c r="A559" s="8" t="s">
        <v>1152</v>
      </c>
      <c r="B559" s="9" t="s">
        <v>11</v>
      </c>
      <c r="C559" s="9" t="s">
        <v>1153</v>
      </c>
      <c r="D559" s="9" t="s">
        <v>27</v>
      </c>
      <c r="E559" s="10">
        <v>7460</v>
      </c>
      <c r="F559" s="10">
        <v>8580</v>
      </c>
      <c r="G559" s="10">
        <v>9700</v>
      </c>
      <c r="H559" s="10">
        <v>10819</v>
      </c>
      <c r="I559" s="10">
        <v>11938</v>
      </c>
      <c r="J559" s="10">
        <v>24724</v>
      </c>
      <c r="K559" s="9">
        <v>0</v>
      </c>
    </row>
    <row r="560" spans="1:11" ht="15.6" x14ac:dyDescent="0.3">
      <c r="A560" s="8" t="s">
        <v>1154</v>
      </c>
      <c r="B560" s="9" t="s">
        <v>11</v>
      </c>
      <c r="C560" s="9" t="s">
        <v>1155</v>
      </c>
      <c r="D560" s="9" t="s">
        <v>81</v>
      </c>
      <c r="E560" s="10">
        <v>7834</v>
      </c>
      <c r="F560" s="10">
        <v>9009</v>
      </c>
      <c r="G560" s="10">
        <v>10184</v>
      </c>
      <c r="H560" s="10">
        <v>11360</v>
      </c>
      <c r="I560" s="10">
        <v>12535</v>
      </c>
      <c r="J560" s="10">
        <v>24724</v>
      </c>
      <c r="K560" s="9">
        <v>0</v>
      </c>
    </row>
    <row r="561" spans="1:11" ht="15.6" x14ac:dyDescent="0.3">
      <c r="A561" s="8" t="s">
        <v>1156</v>
      </c>
      <c r="B561" s="9" t="s">
        <v>220</v>
      </c>
      <c r="C561" s="9" t="s">
        <v>1157</v>
      </c>
      <c r="D561" s="9" t="s">
        <v>812</v>
      </c>
      <c r="E561" s="10">
        <v>5567</v>
      </c>
      <c r="F561" s="10">
        <v>6124</v>
      </c>
      <c r="G561" s="10">
        <v>6681</v>
      </c>
      <c r="H561" s="10">
        <v>7238</v>
      </c>
      <c r="I561" s="10">
        <v>7794</v>
      </c>
      <c r="J561" s="10">
        <v>24724</v>
      </c>
      <c r="K561" s="9">
        <v>0</v>
      </c>
    </row>
    <row r="562" spans="1:11" ht="15.6" x14ac:dyDescent="0.3">
      <c r="A562" s="8" t="s">
        <v>1158</v>
      </c>
      <c r="B562" s="9" t="s">
        <v>220</v>
      </c>
      <c r="C562" s="9" t="s">
        <v>1159</v>
      </c>
      <c r="D562" s="9" t="s">
        <v>447</v>
      </c>
      <c r="E562" s="10">
        <v>6445</v>
      </c>
      <c r="F562" s="10">
        <v>7090</v>
      </c>
      <c r="G562" s="10">
        <v>7734</v>
      </c>
      <c r="H562" s="10">
        <v>8379</v>
      </c>
      <c r="I562" s="10">
        <v>9023</v>
      </c>
      <c r="J562" s="10">
        <v>24724</v>
      </c>
      <c r="K562" s="9">
        <v>0</v>
      </c>
    </row>
    <row r="563" spans="1:11" ht="15.6" x14ac:dyDescent="0.3">
      <c r="A563" s="8" t="s">
        <v>1160</v>
      </c>
      <c r="B563" s="9" t="s">
        <v>11</v>
      </c>
      <c r="C563" s="9" t="s">
        <v>1161</v>
      </c>
      <c r="D563" s="9" t="s">
        <v>13</v>
      </c>
      <c r="E563" s="10">
        <v>4809</v>
      </c>
      <c r="F563" s="10">
        <v>5531</v>
      </c>
      <c r="G563" s="10">
        <v>6252</v>
      </c>
      <c r="H563" s="10">
        <v>6974</v>
      </c>
      <c r="I563" s="10">
        <v>7695</v>
      </c>
      <c r="J563" s="10">
        <v>24724</v>
      </c>
      <c r="K563" s="9">
        <v>0</v>
      </c>
    </row>
    <row r="564" spans="1:11" ht="15.6" x14ac:dyDescent="0.3">
      <c r="A564" s="8" t="s">
        <v>1162</v>
      </c>
      <c r="B564" s="9" t="s">
        <v>11</v>
      </c>
      <c r="C564" s="9" t="s">
        <v>1163</v>
      </c>
      <c r="D564" s="9" t="s">
        <v>231</v>
      </c>
      <c r="E564" s="10">
        <v>5050</v>
      </c>
      <c r="F564" s="10">
        <v>5808</v>
      </c>
      <c r="G564" s="10">
        <v>6565</v>
      </c>
      <c r="H564" s="10">
        <v>7323</v>
      </c>
      <c r="I564" s="10">
        <v>8080</v>
      </c>
      <c r="J564" s="10">
        <v>24724</v>
      </c>
      <c r="K564" s="9">
        <v>0</v>
      </c>
    </row>
    <row r="565" spans="1:11" ht="15.6" x14ac:dyDescent="0.3">
      <c r="A565" s="8" t="s">
        <v>1164</v>
      </c>
      <c r="B565" s="9" t="s">
        <v>11</v>
      </c>
      <c r="C565" s="9" t="s">
        <v>1165</v>
      </c>
      <c r="D565" s="9" t="s">
        <v>97</v>
      </c>
      <c r="E565" s="10">
        <v>5845</v>
      </c>
      <c r="F565" s="10">
        <v>6722</v>
      </c>
      <c r="G565" s="10">
        <v>7599</v>
      </c>
      <c r="H565" s="10">
        <v>8476</v>
      </c>
      <c r="I565" s="10">
        <v>9353</v>
      </c>
      <c r="J565" s="10">
        <v>24724</v>
      </c>
      <c r="K565" s="9">
        <v>0</v>
      </c>
    </row>
    <row r="566" spans="1:11" ht="15.6" x14ac:dyDescent="0.3">
      <c r="A566" s="8" t="s">
        <v>1166</v>
      </c>
      <c r="B566" s="9" t="s">
        <v>11</v>
      </c>
      <c r="C566" s="9" t="s">
        <v>1167</v>
      </c>
      <c r="D566" s="9" t="s">
        <v>39</v>
      </c>
      <c r="E566" s="10">
        <v>4154</v>
      </c>
      <c r="F566" s="10">
        <v>4778</v>
      </c>
      <c r="G566" s="10">
        <v>5401</v>
      </c>
      <c r="H566" s="10">
        <v>6025</v>
      </c>
      <c r="I566" s="10">
        <v>6648</v>
      </c>
      <c r="J566" s="10">
        <v>24724</v>
      </c>
      <c r="K566" s="9">
        <v>0</v>
      </c>
    </row>
    <row r="567" spans="1:11" ht="15.6" x14ac:dyDescent="0.3">
      <c r="A567" s="8" t="s">
        <v>1168</v>
      </c>
      <c r="B567" s="9" t="s">
        <v>11</v>
      </c>
      <c r="C567" s="9" t="s">
        <v>1169</v>
      </c>
      <c r="D567" s="9" t="s">
        <v>19</v>
      </c>
      <c r="E567" s="10">
        <v>6767</v>
      </c>
      <c r="F567" s="10">
        <v>7782</v>
      </c>
      <c r="G567" s="10">
        <v>8797</v>
      </c>
      <c r="H567" s="10">
        <v>9812</v>
      </c>
      <c r="I567" s="10">
        <v>10827</v>
      </c>
      <c r="J567" s="10">
        <v>24724</v>
      </c>
      <c r="K567" s="9">
        <v>0</v>
      </c>
    </row>
    <row r="568" spans="1:11" ht="15.6" x14ac:dyDescent="0.3">
      <c r="A568" s="8" t="s">
        <v>1170</v>
      </c>
      <c r="B568" s="9" t="s">
        <v>158</v>
      </c>
      <c r="C568" s="9" t="s">
        <v>1171</v>
      </c>
      <c r="D568" s="9" t="s">
        <v>778</v>
      </c>
      <c r="E568" s="10">
        <v>6428</v>
      </c>
      <c r="F568" s="10">
        <v>7072</v>
      </c>
      <c r="G568" s="10">
        <v>7715</v>
      </c>
      <c r="H568" s="10">
        <v>8358</v>
      </c>
      <c r="I568" s="10">
        <v>9000</v>
      </c>
      <c r="J568" s="10">
        <v>24724</v>
      </c>
      <c r="K568" s="9">
        <v>0</v>
      </c>
    </row>
    <row r="569" spans="1:11" ht="15.6" x14ac:dyDescent="0.3">
      <c r="A569" s="8" t="s">
        <v>1172</v>
      </c>
      <c r="B569" s="9" t="s">
        <v>158</v>
      </c>
      <c r="C569" s="9" t="s">
        <v>1173</v>
      </c>
      <c r="D569" s="9" t="s">
        <v>1174</v>
      </c>
      <c r="E569" s="10">
        <v>7087</v>
      </c>
      <c r="F569" s="10">
        <v>7796</v>
      </c>
      <c r="G569" s="10">
        <v>8505</v>
      </c>
      <c r="H569" s="10">
        <v>9214</v>
      </c>
      <c r="I569" s="10">
        <v>9922</v>
      </c>
      <c r="J569" s="10">
        <v>24724</v>
      </c>
      <c r="K569" s="9">
        <v>0</v>
      </c>
    </row>
    <row r="570" spans="1:11" ht="15.6" x14ac:dyDescent="0.3">
      <c r="A570" s="8" t="s">
        <v>1175</v>
      </c>
      <c r="B570" s="9" t="s">
        <v>158</v>
      </c>
      <c r="C570" s="9" t="s">
        <v>1176</v>
      </c>
      <c r="D570" s="9" t="s">
        <v>781</v>
      </c>
      <c r="E570" s="10">
        <v>7814</v>
      </c>
      <c r="F570" s="10">
        <v>8596</v>
      </c>
      <c r="G570" s="10">
        <v>9377</v>
      </c>
      <c r="H570" s="10">
        <v>10159</v>
      </c>
      <c r="I570" s="10">
        <v>10940</v>
      </c>
      <c r="J570" s="10">
        <v>24724</v>
      </c>
      <c r="K570" s="9">
        <v>0</v>
      </c>
    </row>
    <row r="571" spans="1:11" ht="15.6" x14ac:dyDescent="0.3">
      <c r="A571" s="8" t="s">
        <v>1177</v>
      </c>
      <c r="B571" s="9" t="s">
        <v>11</v>
      </c>
      <c r="C571" s="9" t="s">
        <v>1178</v>
      </c>
      <c r="D571" s="9" t="s">
        <v>186</v>
      </c>
      <c r="E571" s="10">
        <v>3768</v>
      </c>
      <c r="F571" s="10">
        <v>4334</v>
      </c>
      <c r="G571" s="10">
        <v>4899</v>
      </c>
      <c r="H571" s="10">
        <v>5465</v>
      </c>
      <c r="I571" s="10">
        <v>6030</v>
      </c>
      <c r="J571" s="10">
        <v>24724</v>
      </c>
      <c r="K571" s="9">
        <v>0</v>
      </c>
    </row>
    <row r="572" spans="1:11" ht="15.6" x14ac:dyDescent="0.3">
      <c r="A572" s="8" t="s">
        <v>1179</v>
      </c>
      <c r="B572" s="9" t="s">
        <v>11</v>
      </c>
      <c r="C572" s="9" t="s">
        <v>1180</v>
      </c>
      <c r="D572" s="9" t="s">
        <v>39</v>
      </c>
      <c r="E572" s="10">
        <v>4154</v>
      </c>
      <c r="F572" s="10">
        <v>4778</v>
      </c>
      <c r="G572" s="10">
        <v>5401</v>
      </c>
      <c r="H572" s="10">
        <v>6025</v>
      </c>
      <c r="I572" s="10">
        <v>6648</v>
      </c>
      <c r="J572" s="10">
        <v>24724</v>
      </c>
      <c r="K572" s="9">
        <v>0</v>
      </c>
    </row>
    <row r="573" spans="1:11" ht="15.6" x14ac:dyDescent="0.3">
      <c r="A573" s="8" t="s">
        <v>1181</v>
      </c>
      <c r="B573" s="9" t="s">
        <v>11</v>
      </c>
      <c r="C573" s="9" t="s">
        <v>1182</v>
      </c>
      <c r="D573" s="9" t="s">
        <v>13</v>
      </c>
      <c r="E573" s="10">
        <v>4809</v>
      </c>
      <c r="F573" s="10">
        <v>5531</v>
      </c>
      <c r="G573" s="10">
        <v>6252</v>
      </c>
      <c r="H573" s="10">
        <v>6974</v>
      </c>
      <c r="I573" s="10">
        <v>7695</v>
      </c>
      <c r="J573" s="10">
        <v>24724</v>
      </c>
      <c r="K573" s="9">
        <v>0</v>
      </c>
    </row>
    <row r="574" spans="1:11" ht="15.6" x14ac:dyDescent="0.3">
      <c r="A574" s="8" t="s">
        <v>1183</v>
      </c>
      <c r="B574" s="9" t="s">
        <v>11</v>
      </c>
      <c r="C574" s="9" t="s">
        <v>1184</v>
      </c>
      <c r="D574" s="9" t="s">
        <v>97</v>
      </c>
      <c r="E574" s="10">
        <v>5845</v>
      </c>
      <c r="F574" s="10">
        <v>6722</v>
      </c>
      <c r="G574" s="10">
        <v>7599</v>
      </c>
      <c r="H574" s="10">
        <v>8476</v>
      </c>
      <c r="I574" s="10">
        <v>9353</v>
      </c>
      <c r="J574" s="10">
        <v>24724</v>
      </c>
      <c r="K574" s="9">
        <v>0</v>
      </c>
    </row>
    <row r="575" spans="1:11" ht="15.6" x14ac:dyDescent="0.3">
      <c r="A575" s="8" t="s">
        <v>1185</v>
      </c>
      <c r="B575" s="9" t="s">
        <v>11</v>
      </c>
      <c r="C575" s="9" t="s">
        <v>1186</v>
      </c>
      <c r="D575" s="9" t="s">
        <v>27</v>
      </c>
      <c r="E575" s="10">
        <v>7460</v>
      </c>
      <c r="F575" s="10">
        <v>8580</v>
      </c>
      <c r="G575" s="10">
        <v>9700</v>
      </c>
      <c r="H575" s="10">
        <v>10819</v>
      </c>
      <c r="I575" s="10">
        <v>11938</v>
      </c>
      <c r="J575" s="10">
        <v>24724</v>
      </c>
      <c r="K575" s="9">
        <v>0</v>
      </c>
    </row>
    <row r="576" spans="1:11" ht="15.6" x14ac:dyDescent="0.3">
      <c r="A576" s="8" t="s">
        <v>1187</v>
      </c>
      <c r="B576" s="9" t="s">
        <v>11</v>
      </c>
      <c r="C576" s="9" t="s">
        <v>1188</v>
      </c>
      <c r="D576" s="9" t="s">
        <v>81</v>
      </c>
      <c r="E576" s="10">
        <v>7834</v>
      </c>
      <c r="F576" s="10">
        <v>9009</v>
      </c>
      <c r="G576" s="10">
        <v>10184</v>
      </c>
      <c r="H576" s="10">
        <v>11360</v>
      </c>
      <c r="I576" s="10">
        <v>12535</v>
      </c>
      <c r="J576" s="10">
        <v>24724</v>
      </c>
      <c r="K576" s="9">
        <v>0</v>
      </c>
    </row>
    <row r="577" spans="1:11" ht="15.6" x14ac:dyDescent="0.3">
      <c r="A577" s="8" t="s">
        <v>1194</v>
      </c>
      <c r="B577" s="9" t="s">
        <v>11</v>
      </c>
      <c r="C577" s="9" t="s">
        <v>1195</v>
      </c>
      <c r="D577" s="9" t="s">
        <v>186</v>
      </c>
      <c r="E577" s="10">
        <v>3768</v>
      </c>
      <c r="F577" s="10">
        <v>4334</v>
      </c>
      <c r="G577" s="10">
        <v>4899</v>
      </c>
      <c r="H577" s="10">
        <v>5465</v>
      </c>
      <c r="I577" s="10">
        <v>6030</v>
      </c>
      <c r="J577" s="10">
        <v>24724</v>
      </c>
      <c r="K577" s="9">
        <v>0</v>
      </c>
    </row>
    <row r="578" spans="1:11" ht="15.6" x14ac:dyDescent="0.3">
      <c r="A578" s="8" t="s">
        <v>1196</v>
      </c>
      <c r="B578" s="9" t="s">
        <v>11</v>
      </c>
      <c r="C578" s="9" t="s">
        <v>1197</v>
      </c>
      <c r="D578" s="9" t="s">
        <v>39</v>
      </c>
      <c r="E578" s="10">
        <v>4154</v>
      </c>
      <c r="F578" s="10">
        <v>4778</v>
      </c>
      <c r="G578" s="10">
        <v>5401</v>
      </c>
      <c r="H578" s="10">
        <v>6025</v>
      </c>
      <c r="I578" s="10">
        <v>6648</v>
      </c>
      <c r="J578" s="10">
        <v>24724</v>
      </c>
      <c r="K578" s="9">
        <v>0</v>
      </c>
    </row>
    <row r="579" spans="1:11" ht="15.6" x14ac:dyDescent="0.3">
      <c r="A579" s="8" t="s">
        <v>1198</v>
      </c>
      <c r="B579" s="9" t="s">
        <v>11</v>
      </c>
      <c r="C579" s="9" t="s">
        <v>1199</v>
      </c>
      <c r="D579" s="9" t="s">
        <v>13</v>
      </c>
      <c r="E579" s="10">
        <v>4809</v>
      </c>
      <c r="F579" s="10">
        <v>5531</v>
      </c>
      <c r="G579" s="10">
        <v>6252</v>
      </c>
      <c r="H579" s="10">
        <v>6974</v>
      </c>
      <c r="I579" s="10">
        <v>7695</v>
      </c>
      <c r="J579" s="10">
        <v>24724</v>
      </c>
      <c r="K579" s="9">
        <v>0</v>
      </c>
    </row>
    <row r="580" spans="1:11" ht="15.6" x14ac:dyDescent="0.3">
      <c r="A580" s="8" t="s">
        <v>1200</v>
      </c>
      <c r="B580" s="9" t="s">
        <v>11</v>
      </c>
      <c r="C580" s="9" t="s">
        <v>1201</v>
      </c>
      <c r="D580" s="9" t="s">
        <v>97</v>
      </c>
      <c r="E580" s="10">
        <v>5845</v>
      </c>
      <c r="F580" s="10">
        <v>6722</v>
      </c>
      <c r="G580" s="10">
        <v>7599</v>
      </c>
      <c r="H580" s="10">
        <v>8476</v>
      </c>
      <c r="I580" s="10">
        <v>9353</v>
      </c>
      <c r="J580" s="10">
        <v>24724</v>
      </c>
      <c r="K580" s="9">
        <v>0</v>
      </c>
    </row>
    <row r="581" spans="1:11" ht="15.6" x14ac:dyDescent="0.3">
      <c r="A581" s="8" t="s">
        <v>1202</v>
      </c>
      <c r="B581" s="9" t="s">
        <v>11</v>
      </c>
      <c r="C581" s="9" t="s">
        <v>1203</v>
      </c>
      <c r="D581" s="9" t="s">
        <v>27</v>
      </c>
      <c r="E581" s="10">
        <v>7460</v>
      </c>
      <c r="F581" s="10">
        <v>8580</v>
      </c>
      <c r="G581" s="10">
        <v>9700</v>
      </c>
      <c r="H581" s="10">
        <v>10819</v>
      </c>
      <c r="I581" s="10">
        <v>11938</v>
      </c>
      <c r="J581" s="10">
        <v>24724</v>
      </c>
      <c r="K581" s="9">
        <v>0</v>
      </c>
    </row>
    <row r="582" spans="1:11" ht="15.6" x14ac:dyDescent="0.3">
      <c r="A582" s="8" t="s">
        <v>1204</v>
      </c>
      <c r="B582" s="9" t="s">
        <v>11</v>
      </c>
      <c r="C582" s="9" t="s">
        <v>1205</v>
      </c>
      <c r="D582" s="9" t="s">
        <v>81</v>
      </c>
      <c r="E582" s="10">
        <v>7834</v>
      </c>
      <c r="F582" s="10">
        <v>9009</v>
      </c>
      <c r="G582" s="10">
        <v>10184</v>
      </c>
      <c r="H582" s="10">
        <v>11360</v>
      </c>
      <c r="I582" s="10">
        <v>12535</v>
      </c>
      <c r="J582" s="10">
        <v>24724</v>
      </c>
      <c r="K582" s="9">
        <v>0</v>
      </c>
    </row>
    <row r="583" spans="1:11" ht="15.6" x14ac:dyDescent="0.3">
      <c r="A583" s="8" t="s">
        <v>1206</v>
      </c>
      <c r="B583" s="9" t="s">
        <v>11</v>
      </c>
      <c r="C583" s="9" t="s">
        <v>1207</v>
      </c>
      <c r="D583" s="9" t="s">
        <v>84</v>
      </c>
      <c r="E583" s="10">
        <v>8637</v>
      </c>
      <c r="F583" s="10">
        <v>9933</v>
      </c>
      <c r="G583" s="10">
        <v>11228</v>
      </c>
      <c r="H583" s="10">
        <v>12524</v>
      </c>
      <c r="I583" s="10">
        <v>13820</v>
      </c>
      <c r="J583" s="10">
        <v>24724</v>
      </c>
      <c r="K583" s="9">
        <v>0</v>
      </c>
    </row>
    <row r="584" spans="1:11" ht="15.6" x14ac:dyDescent="0.3">
      <c r="A584" s="8" t="s">
        <v>1208</v>
      </c>
      <c r="B584" s="9" t="s">
        <v>11</v>
      </c>
      <c r="C584" s="9" t="s">
        <v>1209</v>
      </c>
      <c r="D584" s="9" t="s">
        <v>13</v>
      </c>
      <c r="E584" s="10">
        <v>4809</v>
      </c>
      <c r="F584" s="10">
        <v>5531</v>
      </c>
      <c r="G584" s="10">
        <v>6252</v>
      </c>
      <c r="H584" s="10">
        <v>6974</v>
      </c>
      <c r="I584" s="10">
        <v>7695</v>
      </c>
      <c r="J584" s="10">
        <v>24724</v>
      </c>
      <c r="K584" s="9">
        <v>0</v>
      </c>
    </row>
    <row r="585" spans="1:11" ht="15.6" x14ac:dyDescent="0.3">
      <c r="A585" s="8" t="s">
        <v>1210</v>
      </c>
      <c r="B585" s="9" t="s">
        <v>11</v>
      </c>
      <c r="C585" s="9" t="s">
        <v>1211</v>
      </c>
      <c r="D585" s="9" t="s">
        <v>199</v>
      </c>
      <c r="E585" s="10">
        <v>5567</v>
      </c>
      <c r="F585" s="10">
        <v>6403</v>
      </c>
      <c r="G585" s="10">
        <v>7238</v>
      </c>
      <c r="H585" s="10">
        <v>8073</v>
      </c>
      <c r="I585" s="10">
        <v>8908</v>
      </c>
      <c r="J585" s="10">
        <v>24724</v>
      </c>
      <c r="K585" s="9">
        <v>0</v>
      </c>
    </row>
    <row r="586" spans="1:11" ht="15.6" x14ac:dyDescent="0.3">
      <c r="A586" s="8" t="s">
        <v>1212</v>
      </c>
      <c r="B586" s="9" t="s">
        <v>11</v>
      </c>
      <c r="C586" s="9" t="s">
        <v>1213</v>
      </c>
      <c r="D586" s="9" t="s">
        <v>112</v>
      </c>
      <c r="E586" s="10">
        <v>6138</v>
      </c>
      <c r="F586" s="10">
        <v>7059</v>
      </c>
      <c r="G586" s="10">
        <v>7979</v>
      </c>
      <c r="H586" s="10">
        <v>8900</v>
      </c>
      <c r="I586" s="10">
        <v>9821</v>
      </c>
      <c r="J586" s="10">
        <v>24724</v>
      </c>
      <c r="K586" s="9">
        <v>0</v>
      </c>
    </row>
    <row r="587" spans="1:11" ht="15.6" x14ac:dyDescent="0.3">
      <c r="A587" s="8" t="s">
        <v>1214</v>
      </c>
      <c r="B587" s="9" t="s">
        <v>11</v>
      </c>
      <c r="C587" s="9" t="s">
        <v>1215</v>
      </c>
      <c r="D587" s="9" t="s">
        <v>39</v>
      </c>
      <c r="E587" s="10">
        <v>4154</v>
      </c>
      <c r="F587" s="10">
        <v>4778</v>
      </c>
      <c r="G587" s="10">
        <v>5401</v>
      </c>
      <c r="H587" s="10">
        <v>6025</v>
      </c>
      <c r="I587" s="10">
        <v>6648</v>
      </c>
      <c r="J587" s="10">
        <v>24724</v>
      </c>
      <c r="K587" s="9">
        <v>0</v>
      </c>
    </row>
    <row r="588" spans="1:11" ht="15.6" x14ac:dyDescent="0.3">
      <c r="A588" s="8" t="s">
        <v>1216</v>
      </c>
      <c r="B588" s="9" t="s">
        <v>11</v>
      </c>
      <c r="C588" s="9" t="s">
        <v>1217</v>
      </c>
      <c r="D588" s="9" t="s">
        <v>19</v>
      </c>
      <c r="E588" s="10">
        <v>6767</v>
      </c>
      <c r="F588" s="10">
        <v>7782</v>
      </c>
      <c r="G588" s="10">
        <v>8797</v>
      </c>
      <c r="H588" s="10">
        <v>9812</v>
      </c>
      <c r="I588" s="10">
        <v>10827</v>
      </c>
      <c r="J588" s="10">
        <v>24724</v>
      </c>
      <c r="K588" s="9">
        <v>0</v>
      </c>
    </row>
    <row r="589" spans="1:11" ht="15.6" x14ac:dyDescent="0.3">
      <c r="A589" s="8" t="s">
        <v>1218</v>
      </c>
      <c r="B589" s="9" t="s">
        <v>11</v>
      </c>
      <c r="C589" s="9" t="s">
        <v>1219</v>
      </c>
      <c r="D589" s="9" t="s">
        <v>84</v>
      </c>
      <c r="E589" s="10">
        <v>8637</v>
      </c>
      <c r="F589" s="10">
        <v>9933</v>
      </c>
      <c r="G589" s="10">
        <v>11228</v>
      </c>
      <c r="H589" s="10">
        <v>12524</v>
      </c>
      <c r="I589" s="10">
        <v>13820</v>
      </c>
      <c r="J589" s="10">
        <v>24724</v>
      </c>
      <c r="K589" s="9">
        <v>0</v>
      </c>
    </row>
    <row r="590" spans="1:11" ht="15.6" x14ac:dyDescent="0.3">
      <c r="A590" s="8" t="s">
        <v>1220</v>
      </c>
      <c r="B590" s="9" t="s">
        <v>11</v>
      </c>
      <c r="C590" s="9" t="s">
        <v>1221</v>
      </c>
      <c r="D590" s="9" t="s">
        <v>186</v>
      </c>
      <c r="E590" s="10">
        <v>3768</v>
      </c>
      <c r="F590" s="10">
        <v>4334</v>
      </c>
      <c r="G590" s="10">
        <v>4899</v>
      </c>
      <c r="H590" s="10">
        <v>5465</v>
      </c>
      <c r="I590" s="10">
        <v>6030</v>
      </c>
      <c r="J590" s="10">
        <v>24724</v>
      </c>
      <c r="K590" s="9">
        <v>0</v>
      </c>
    </row>
    <row r="591" spans="1:11" ht="15.6" x14ac:dyDescent="0.3">
      <c r="A591" s="8" t="s">
        <v>1222</v>
      </c>
      <c r="B591" s="9" t="s">
        <v>11</v>
      </c>
      <c r="C591" s="9" t="s">
        <v>1223</v>
      </c>
      <c r="D591" s="9" t="s">
        <v>39</v>
      </c>
      <c r="E591" s="10">
        <v>4154</v>
      </c>
      <c r="F591" s="10">
        <v>4778</v>
      </c>
      <c r="G591" s="10">
        <v>5401</v>
      </c>
      <c r="H591" s="10">
        <v>6025</v>
      </c>
      <c r="I591" s="10">
        <v>6648</v>
      </c>
      <c r="J591" s="10">
        <v>24724</v>
      </c>
      <c r="K591" s="9">
        <v>0</v>
      </c>
    </row>
    <row r="592" spans="1:11" ht="15.6" x14ac:dyDescent="0.3">
      <c r="A592" s="8" t="s">
        <v>1224</v>
      </c>
      <c r="B592" s="9" t="s">
        <v>11</v>
      </c>
      <c r="C592" s="9" t="s">
        <v>1225</v>
      </c>
      <c r="D592" s="9" t="s">
        <v>13</v>
      </c>
      <c r="E592" s="10">
        <v>4809</v>
      </c>
      <c r="F592" s="10">
        <v>5531</v>
      </c>
      <c r="G592" s="10">
        <v>6252</v>
      </c>
      <c r="H592" s="10">
        <v>6974</v>
      </c>
      <c r="I592" s="10">
        <v>7695</v>
      </c>
      <c r="J592" s="10">
        <v>24724</v>
      </c>
      <c r="K592" s="9">
        <v>0</v>
      </c>
    </row>
    <row r="593" spans="1:11" ht="15.6" x14ac:dyDescent="0.3">
      <c r="A593" s="8" t="s">
        <v>1226</v>
      </c>
      <c r="B593" s="9" t="s">
        <v>11</v>
      </c>
      <c r="C593" s="9" t="s">
        <v>1227</v>
      </c>
      <c r="D593" s="9" t="s">
        <v>97</v>
      </c>
      <c r="E593" s="10">
        <v>5845</v>
      </c>
      <c r="F593" s="10">
        <v>6722</v>
      </c>
      <c r="G593" s="10">
        <v>7599</v>
      </c>
      <c r="H593" s="10">
        <v>8476</v>
      </c>
      <c r="I593" s="10">
        <v>9353</v>
      </c>
      <c r="J593" s="10">
        <v>24724</v>
      </c>
      <c r="K593" s="9">
        <v>0</v>
      </c>
    </row>
    <row r="594" spans="1:11" ht="15.6" x14ac:dyDescent="0.3">
      <c r="A594" s="8" t="s">
        <v>1228</v>
      </c>
      <c r="B594" s="9" t="s">
        <v>11</v>
      </c>
      <c r="C594" s="9" t="s">
        <v>1229</v>
      </c>
      <c r="D594" s="9" t="s">
        <v>27</v>
      </c>
      <c r="E594" s="10">
        <v>7460</v>
      </c>
      <c r="F594" s="10">
        <v>8580</v>
      </c>
      <c r="G594" s="10">
        <v>9700</v>
      </c>
      <c r="H594" s="10">
        <v>10819</v>
      </c>
      <c r="I594" s="10">
        <v>11938</v>
      </c>
      <c r="J594" s="10">
        <v>24724</v>
      </c>
      <c r="K594" s="9">
        <v>0</v>
      </c>
    </row>
    <row r="595" spans="1:11" ht="15.6" x14ac:dyDescent="0.3">
      <c r="A595" s="8" t="s">
        <v>1230</v>
      </c>
      <c r="B595" s="9" t="s">
        <v>11</v>
      </c>
      <c r="C595" s="9" t="s">
        <v>1231</v>
      </c>
      <c r="D595" s="9" t="s">
        <v>81</v>
      </c>
      <c r="E595" s="10">
        <v>7834</v>
      </c>
      <c r="F595" s="10">
        <v>9009</v>
      </c>
      <c r="G595" s="10">
        <v>10184</v>
      </c>
      <c r="H595" s="10">
        <v>11360</v>
      </c>
      <c r="I595" s="10">
        <v>12535</v>
      </c>
      <c r="J595" s="10">
        <v>24724</v>
      </c>
      <c r="K595" s="9">
        <v>0</v>
      </c>
    </row>
    <row r="596" spans="1:11" ht="15.6" x14ac:dyDescent="0.3">
      <c r="A596" s="8" t="s">
        <v>1232</v>
      </c>
      <c r="B596" s="9" t="s">
        <v>11</v>
      </c>
      <c r="C596" s="9" t="s">
        <v>1233</v>
      </c>
      <c r="D596" s="9" t="s">
        <v>231</v>
      </c>
      <c r="E596" s="10">
        <v>5050</v>
      </c>
      <c r="F596" s="10">
        <v>5808</v>
      </c>
      <c r="G596" s="10">
        <v>6565</v>
      </c>
      <c r="H596" s="10">
        <v>7323</v>
      </c>
      <c r="I596" s="10">
        <v>8080</v>
      </c>
      <c r="J596" s="10">
        <v>24724</v>
      </c>
      <c r="K596" s="9">
        <v>0</v>
      </c>
    </row>
    <row r="597" spans="1:11" ht="15.6" x14ac:dyDescent="0.3">
      <c r="A597" s="8" t="s">
        <v>1234</v>
      </c>
      <c r="B597" s="9" t="s">
        <v>11</v>
      </c>
      <c r="C597" s="9" t="s">
        <v>1235</v>
      </c>
      <c r="D597" s="9" t="s">
        <v>97</v>
      </c>
      <c r="E597" s="10">
        <v>5845</v>
      </c>
      <c r="F597" s="10">
        <v>6722</v>
      </c>
      <c r="G597" s="10">
        <v>7599</v>
      </c>
      <c r="H597" s="10">
        <v>8476</v>
      </c>
      <c r="I597" s="10">
        <v>9353</v>
      </c>
      <c r="J597" s="10">
        <v>24724</v>
      </c>
      <c r="K597" s="9">
        <v>0</v>
      </c>
    </row>
    <row r="598" spans="1:11" ht="15.6" x14ac:dyDescent="0.3">
      <c r="A598" s="8" t="s">
        <v>1236</v>
      </c>
      <c r="B598" s="9" t="s">
        <v>11</v>
      </c>
      <c r="C598" s="9" t="s">
        <v>1237</v>
      </c>
      <c r="D598" s="9" t="s">
        <v>16</v>
      </c>
      <c r="E598" s="10">
        <v>5302</v>
      </c>
      <c r="F598" s="10">
        <v>6098</v>
      </c>
      <c r="G598" s="10">
        <v>6893</v>
      </c>
      <c r="H598" s="10">
        <v>7689</v>
      </c>
      <c r="I598" s="10">
        <v>8484</v>
      </c>
      <c r="J598" s="10">
        <v>24724</v>
      </c>
      <c r="K598" s="9">
        <v>0</v>
      </c>
    </row>
    <row r="599" spans="1:11" ht="15.6" x14ac:dyDescent="0.3">
      <c r="A599" s="8" t="s">
        <v>1238</v>
      </c>
      <c r="B599" s="9" t="s">
        <v>11</v>
      </c>
      <c r="C599" s="9" t="s">
        <v>1239</v>
      </c>
      <c r="D599" s="9" t="s">
        <v>97</v>
      </c>
      <c r="E599" s="10">
        <v>5845</v>
      </c>
      <c r="F599" s="10">
        <v>6722</v>
      </c>
      <c r="G599" s="10">
        <v>7599</v>
      </c>
      <c r="H599" s="10">
        <v>8476</v>
      </c>
      <c r="I599" s="10">
        <v>9353</v>
      </c>
      <c r="J599" s="10">
        <v>24724</v>
      </c>
      <c r="K599" s="9">
        <v>0</v>
      </c>
    </row>
    <row r="600" spans="1:11" ht="15.6" x14ac:dyDescent="0.3">
      <c r="A600" s="8" t="s">
        <v>1240</v>
      </c>
      <c r="B600" s="9" t="s">
        <v>11</v>
      </c>
      <c r="C600" s="9" t="s">
        <v>1241</v>
      </c>
      <c r="D600" s="9" t="s">
        <v>210</v>
      </c>
      <c r="E600" s="10">
        <v>4580</v>
      </c>
      <c r="F600" s="10">
        <v>5267</v>
      </c>
      <c r="G600" s="10">
        <v>5954</v>
      </c>
      <c r="H600" s="10">
        <v>6641</v>
      </c>
      <c r="I600" s="10">
        <v>7328</v>
      </c>
      <c r="J600" s="10">
        <v>24724</v>
      </c>
      <c r="K600" s="9">
        <v>1</v>
      </c>
    </row>
    <row r="601" spans="1:11" ht="15.6" x14ac:dyDescent="0.3">
      <c r="A601" s="8" t="s">
        <v>1242</v>
      </c>
      <c r="B601" s="9" t="s">
        <v>11</v>
      </c>
      <c r="C601" s="9" t="s">
        <v>1243</v>
      </c>
      <c r="D601" s="9" t="s">
        <v>19</v>
      </c>
      <c r="E601" s="10">
        <v>6767</v>
      </c>
      <c r="F601" s="10">
        <v>7782</v>
      </c>
      <c r="G601" s="10">
        <v>8797</v>
      </c>
      <c r="H601" s="10">
        <v>9812</v>
      </c>
      <c r="I601" s="10">
        <v>10827</v>
      </c>
      <c r="J601" s="10">
        <v>24724</v>
      </c>
      <c r="K601" s="9">
        <v>0</v>
      </c>
    </row>
    <row r="602" spans="1:11" ht="15.6" x14ac:dyDescent="0.3">
      <c r="A602" s="8" t="s">
        <v>1244</v>
      </c>
      <c r="B602" s="9" t="s">
        <v>11</v>
      </c>
      <c r="C602" s="9" t="s">
        <v>1245</v>
      </c>
      <c r="D602" s="9" t="s">
        <v>1246</v>
      </c>
      <c r="E602" s="10">
        <v>7105</v>
      </c>
      <c r="F602" s="10">
        <v>8171</v>
      </c>
      <c r="G602" s="10">
        <v>9237</v>
      </c>
      <c r="H602" s="10">
        <v>10303</v>
      </c>
      <c r="I602" s="10">
        <v>11369</v>
      </c>
      <c r="J602" s="10">
        <v>24724</v>
      </c>
      <c r="K602" s="9">
        <v>0</v>
      </c>
    </row>
    <row r="603" spans="1:11" ht="15.6" x14ac:dyDescent="0.3">
      <c r="A603" s="8" t="s">
        <v>1247</v>
      </c>
      <c r="B603" s="9" t="s">
        <v>11</v>
      </c>
      <c r="C603" s="9" t="s">
        <v>1248</v>
      </c>
      <c r="D603" s="9" t="s">
        <v>39</v>
      </c>
      <c r="E603" s="10">
        <v>4154</v>
      </c>
      <c r="F603" s="10">
        <v>4778</v>
      </c>
      <c r="G603" s="10">
        <v>5401</v>
      </c>
      <c r="H603" s="10">
        <v>6025</v>
      </c>
      <c r="I603" s="10">
        <v>6648</v>
      </c>
      <c r="J603" s="10">
        <v>24724</v>
      </c>
      <c r="K603" s="9">
        <v>0</v>
      </c>
    </row>
    <row r="604" spans="1:11" ht="15.6" x14ac:dyDescent="0.3">
      <c r="A604" s="8" t="s">
        <v>1249</v>
      </c>
      <c r="B604" s="9" t="s">
        <v>11</v>
      </c>
      <c r="C604" s="9" t="s">
        <v>1250</v>
      </c>
      <c r="D604" s="9" t="s">
        <v>210</v>
      </c>
      <c r="E604" s="10">
        <v>4580</v>
      </c>
      <c r="F604" s="10">
        <v>5267</v>
      </c>
      <c r="G604" s="10">
        <v>5954</v>
      </c>
      <c r="H604" s="10">
        <v>6641</v>
      </c>
      <c r="I604" s="10">
        <v>7328</v>
      </c>
      <c r="J604" s="10">
        <v>24724</v>
      </c>
      <c r="K604" s="9">
        <v>0</v>
      </c>
    </row>
    <row r="605" spans="1:11" ht="15.6" x14ac:dyDescent="0.3">
      <c r="A605" s="8" t="s">
        <v>1251</v>
      </c>
      <c r="B605" s="9" t="s">
        <v>11</v>
      </c>
      <c r="C605" s="9" t="s">
        <v>1252</v>
      </c>
      <c r="D605" s="9" t="s">
        <v>231</v>
      </c>
      <c r="E605" s="10">
        <v>5050</v>
      </c>
      <c r="F605" s="10">
        <v>5808</v>
      </c>
      <c r="G605" s="10">
        <v>6565</v>
      </c>
      <c r="H605" s="10">
        <v>7323</v>
      </c>
      <c r="I605" s="10">
        <v>8080</v>
      </c>
      <c r="J605" s="10">
        <v>24724</v>
      </c>
      <c r="K605" s="9">
        <v>0</v>
      </c>
    </row>
    <row r="606" spans="1:11" ht="15.6" x14ac:dyDescent="0.3">
      <c r="A606" s="8" t="s">
        <v>1253</v>
      </c>
      <c r="B606" s="9" t="s">
        <v>11</v>
      </c>
      <c r="C606" s="9" t="s">
        <v>1254</v>
      </c>
      <c r="D606" s="9" t="s">
        <v>36</v>
      </c>
      <c r="E606" s="10">
        <v>3589</v>
      </c>
      <c r="F606" s="10">
        <v>4128</v>
      </c>
      <c r="G606" s="10">
        <v>4666</v>
      </c>
      <c r="H606" s="10">
        <v>5204</v>
      </c>
      <c r="I606" s="10">
        <v>5742</v>
      </c>
      <c r="J606" s="10">
        <v>24724</v>
      </c>
      <c r="K606" s="9">
        <v>1</v>
      </c>
    </row>
    <row r="607" spans="1:11" ht="15.6" x14ac:dyDescent="0.3">
      <c r="A607" s="8" t="s">
        <v>1255</v>
      </c>
      <c r="B607" s="9" t="s">
        <v>11</v>
      </c>
      <c r="C607" s="9" t="s">
        <v>1256</v>
      </c>
      <c r="D607" s="9" t="s">
        <v>13</v>
      </c>
      <c r="E607" s="10">
        <v>4809</v>
      </c>
      <c r="F607" s="10">
        <v>5531</v>
      </c>
      <c r="G607" s="10">
        <v>6252</v>
      </c>
      <c r="H607" s="10">
        <v>6974</v>
      </c>
      <c r="I607" s="10">
        <v>7695</v>
      </c>
      <c r="J607" s="10">
        <v>24724</v>
      </c>
      <c r="K607" s="9">
        <v>0</v>
      </c>
    </row>
    <row r="608" spans="1:11" ht="15.6" x14ac:dyDescent="0.3">
      <c r="A608" s="8" t="s">
        <v>1257</v>
      </c>
      <c r="B608" s="9" t="s">
        <v>11</v>
      </c>
      <c r="C608" s="9" t="s">
        <v>1258</v>
      </c>
      <c r="D608" s="9" t="s">
        <v>231</v>
      </c>
      <c r="E608" s="10">
        <v>5050</v>
      </c>
      <c r="F608" s="10">
        <v>5808</v>
      </c>
      <c r="G608" s="10">
        <v>6565</v>
      </c>
      <c r="H608" s="10">
        <v>7323</v>
      </c>
      <c r="I608" s="10">
        <v>8080</v>
      </c>
      <c r="J608" s="10">
        <v>24724</v>
      </c>
      <c r="K608" s="9">
        <v>0</v>
      </c>
    </row>
    <row r="609" spans="1:11" ht="15.6" x14ac:dyDescent="0.3">
      <c r="A609" s="8" t="s">
        <v>1259</v>
      </c>
      <c r="B609" s="9" t="s">
        <v>11</v>
      </c>
      <c r="C609" s="9" t="s">
        <v>1260</v>
      </c>
      <c r="D609" s="9" t="s">
        <v>97</v>
      </c>
      <c r="E609" s="10">
        <v>5845</v>
      </c>
      <c r="F609" s="10">
        <v>6722</v>
      </c>
      <c r="G609" s="10">
        <v>7599</v>
      </c>
      <c r="H609" s="10">
        <v>8476</v>
      </c>
      <c r="I609" s="10">
        <v>9353</v>
      </c>
      <c r="J609" s="10">
        <v>24724</v>
      </c>
      <c r="K609" s="9">
        <v>0</v>
      </c>
    </row>
    <row r="610" spans="1:11" ht="15.6" x14ac:dyDescent="0.3">
      <c r="A610" s="8" t="s">
        <v>1261</v>
      </c>
      <c r="B610" s="9" t="s">
        <v>11</v>
      </c>
      <c r="C610" s="9" t="s">
        <v>1262</v>
      </c>
      <c r="D610" s="9" t="s">
        <v>39</v>
      </c>
      <c r="E610" s="10">
        <v>4154</v>
      </c>
      <c r="F610" s="10">
        <v>4778</v>
      </c>
      <c r="G610" s="10">
        <v>5401</v>
      </c>
      <c r="H610" s="10">
        <v>6025</v>
      </c>
      <c r="I610" s="10">
        <v>6648</v>
      </c>
      <c r="J610" s="10">
        <v>24724</v>
      </c>
      <c r="K610" s="9">
        <v>0</v>
      </c>
    </row>
    <row r="611" spans="1:11" ht="15.6" x14ac:dyDescent="0.3">
      <c r="A611" s="8" t="s">
        <v>1263</v>
      </c>
      <c r="B611" s="9" t="s">
        <v>11</v>
      </c>
      <c r="C611" s="9" t="s">
        <v>1264</v>
      </c>
      <c r="D611" s="9" t="s">
        <v>19</v>
      </c>
      <c r="E611" s="10">
        <v>6767</v>
      </c>
      <c r="F611" s="10">
        <v>7782</v>
      </c>
      <c r="G611" s="10">
        <v>8797</v>
      </c>
      <c r="H611" s="10">
        <v>9812</v>
      </c>
      <c r="I611" s="10">
        <v>10827</v>
      </c>
      <c r="J611" s="10">
        <v>24724</v>
      </c>
      <c r="K611" s="9">
        <v>0</v>
      </c>
    </row>
    <row r="612" spans="1:11" ht="15.6" x14ac:dyDescent="0.3">
      <c r="A612" s="8" t="s">
        <v>1265</v>
      </c>
      <c r="B612" s="9" t="s">
        <v>145</v>
      </c>
      <c r="C612" s="9" t="s">
        <v>1266</v>
      </c>
      <c r="D612" s="9" t="s">
        <v>706</v>
      </c>
      <c r="E612" s="10">
        <v>4473</v>
      </c>
      <c r="F612" s="10">
        <v>4921</v>
      </c>
      <c r="G612" s="10">
        <v>5368</v>
      </c>
      <c r="H612" s="10">
        <v>5815</v>
      </c>
      <c r="I612" s="10">
        <v>6262</v>
      </c>
      <c r="J612" s="10">
        <v>24724</v>
      </c>
      <c r="K612" s="9">
        <v>0</v>
      </c>
    </row>
    <row r="613" spans="1:11" ht="15.6" x14ac:dyDescent="0.3">
      <c r="A613" s="8" t="s">
        <v>1267</v>
      </c>
      <c r="B613" s="9" t="s">
        <v>145</v>
      </c>
      <c r="C613" s="9" t="s">
        <v>1268</v>
      </c>
      <c r="D613" s="9" t="s">
        <v>303</v>
      </c>
      <c r="E613" s="10">
        <v>5437</v>
      </c>
      <c r="F613" s="10">
        <v>5981</v>
      </c>
      <c r="G613" s="10">
        <v>6525</v>
      </c>
      <c r="H613" s="10">
        <v>7069</v>
      </c>
      <c r="I613" s="10">
        <v>7613</v>
      </c>
      <c r="J613" s="10">
        <v>24724</v>
      </c>
      <c r="K613" s="9">
        <v>0</v>
      </c>
    </row>
    <row r="614" spans="1:11" ht="15.6" x14ac:dyDescent="0.3">
      <c r="A614" s="8" t="s">
        <v>1269</v>
      </c>
      <c r="B614" s="9" t="s">
        <v>11</v>
      </c>
      <c r="C614" s="9" t="s">
        <v>1270</v>
      </c>
      <c r="D614" s="9" t="s">
        <v>186</v>
      </c>
      <c r="E614" s="10">
        <v>3768</v>
      </c>
      <c r="F614" s="10">
        <v>4334</v>
      </c>
      <c r="G614" s="10">
        <v>4899</v>
      </c>
      <c r="H614" s="10">
        <v>5465</v>
      </c>
      <c r="I614" s="10">
        <v>6030</v>
      </c>
      <c r="J614" s="10">
        <v>24724</v>
      </c>
      <c r="K614" s="9">
        <v>0</v>
      </c>
    </row>
    <row r="615" spans="1:11" ht="15.6" x14ac:dyDescent="0.3">
      <c r="A615" s="8" t="s">
        <v>1271</v>
      </c>
      <c r="B615" s="9" t="s">
        <v>11</v>
      </c>
      <c r="C615" s="9" t="s">
        <v>1272</v>
      </c>
      <c r="D615" s="9" t="s">
        <v>39</v>
      </c>
      <c r="E615" s="10">
        <v>4154</v>
      </c>
      <c r="F615" s="10">
        <v>4778</v>
      </c>
      <c r="G615" s="10">
        <v>5401</v>
      </c>
      <c r="H615" s="10">
        <v>6025</v>
      </c>
      <c r="I615" s="10">
        <v>6648</v>
      </c>
      <c r="J615" s="10">
        <v>24724</v>
      </c>
      <c r="K615" s="9">
        <v>0</v>
      </c>
    </row>
    <row r="616" spans="1:11" ht="15.6" x14ac:dyDescent="0.3">
      <c r="A616" s="8" t="s">
        <v>1273</v>
      </c>
      <c r="B616" s="9" t="s">
        <v>11</v>
      </c>
      <c r="C616" s="9" t="s">
        <v>1274</v>
      </c>
      <c r="D616" s="9" t="s">
        <v>13</v>
      </c>
      <c r="E616" s="10">
        <v>4809</v>
      </c>
      <c r="F616" s="10">
        <v>5531</v>
      </c>
      <c r="G616" s="10">
        <v>6252</v>
      </c>
      <c r="H616" s="10">
        <v>6974</v>
      </c>
      <c r="I616" s="10">
        <v>7695</v>
      </c>
      <c r="J616" s="10">
        <v>24724</v>
      </c>
      <c r="K616" s="9">
        <v>0</v>
      </c>
    </row>
    <row r="617" spans="1:11" ht="15.6" x14ac:dyDescent="0.3">
      <c r="A617" s="8" t="s">
        <v>1275</v>
      </c>
      <c r="B617" s="9" t="s">
        <v>11</v>
      </c>
      <c r="C617" s="9" t="s">
        <v>1276</v>
      </c>
      <c r="D617" s="9" t="s">
        <v>97</v>
      </c>
      <c r="E617" s="10">
        <v>5845</v>
      </c>
      <c r="F617" s="10">
        <v>6722</v>
      </c>
      <c r="G617" s="10">
        <v>7599</v>
      </c>
      <c r="H617" s="10">
        <v>8476</v>
      </c>
      <c r="I617" s="10">
        <v>9353</v>
      </c>
      <c r="J617" s="10">
        <v>24724</v>
      </c>
      <c r="K617" s="9">
        <v>0</v>
      </c>
    </row>
    <row r="618" spans="1:11" ht="15.6" x14ac:dyDescent="0.3">
      <c r="A618" s="8" t="s">
        <v>1277</v>
      </c>
      <c r="B618" s="9" t="s">
        <v>11</v>
      </c>
      <c r="C618" s="9" t="s">
        <v>1278</v>
      </c>
      <c r="D618" s="9" t="s">
        <v>27</v>
      </c>
      <c r="E618" s="10">
        <v>7460</v>
      </c>
      <c r="F618" s="10">
        <v>8580</v>
      </c>
      <c r="G618" s="10">
        <v>9700</v>
      </c>
      <c r="H618" s="10">
        <v>10819</v>
      </c>
      <c r="I618" s="10">
        <v>11938</v>
      </c>
      <c r="J618" s="10">
        <v>24724</v>
      </c>
      <c r="K618" s="9">
        <v>0</v>
      </c>
    </row>
    <row r="619" spans="1:11" ht="15.6" x14ac:dyDescent="0.3">
      <c r="A619" s="8" t="s">
        <v>1279</v>
      </c>
      <c r="B619" s="9" t="s">
        <v>59</v>
      </c>
      <c r="C619" s="9" t="s">
        <v>1280</v>
      </c>
      <c r="D619" s="9" t="s">
        <v>74</v>
      </c>
      <c r="E619" s="10">
        <v>2812</v>
      </c>
      <c r="F619" s="10">
        <v>3093</v>
      </c>
      <c r="G619" s="10">
        <v>3374</v>
      </c>
      <c r="H619" s="10">
        <v>3656</v>
      </c>
      <c r="I619" s="10">
        <v>3937</v>
      </c>
      <c r="J619" s="10">
        <v>24724</v>
      </c>
      <c r="K619" s="9">
        <v>1</v>
      </c>
    </row>
    <row r="620" spans="1:11" ht="15.6" x14ac:dyDescent="0.3">
      <c r="A620" s="8" t="s">
        <v>1281</v>
      </c>
      <c r="B620" s="9" t="s">
        <v>59</v>
      </c>
      <c r="C620" s="9" t="s">
        <v>1282</v>
      </c>
      <c r="D620" s="9" t="s">
        <v>375</v>
      </c>
      <c r="E620" s="10">
        <v>2953</v>
      </c>
      <c r="F620" s="10">
        <v>3248</v>
      </c>
      <c r="G620" s="10">
        <v>3543</v>
      </c>
      <c r="H620" s="10">
        <v>3838</v>
      </c>
      <c r="I620" s="10">
        <v>4133</v>
      </c>
      <c r="J620" s="10">
        <v>24724</v>
      </c>
      <c r="K620" s="9">
        <v>1</v>
      </c>
    </row>
    <row r="621" spans="1:11" ht="15.6" x14ac:dyDescent="0.3">
      <c r="A621" s="8" t="s">
        <v>1283</v>
      </c>
      <c r="B621" s="9" t="s">
        <v>59</v>
      </c>
      <c r="C621" s="9" t="s">
        <v>1284</v>
      </c>
      <c r="D621" s="9" t="s">
        <v>66</v>
      </c>
      <c r="E621" s="10">
        <v>3255</v>
      </c>
      <c r="F621" s="10">
        <v>3581</v>
      </c>
      <c r="G621" s="10">
        <v>3906</v>
      </c>
      <c r="H621" s="10">
        <v>4232</v>
      </c>
      <c r="I621" s="10">
        <v>4558</v>
      </c>
      <c r="J621" s="10">
        <v>24724</v>
      </c>
      <c r="K621" s="9">
        <v>1</v>
      </c>
    </row>
    <row r="622" spans="1:11" ht="15.6" x14ac:dyDescent="0.3">
      <c r="A622" s="8" t="s">
        <v>1285</v>
      </c>
      <c r="B622" s="9" t="s">
        <v>11</v>
      </c>
      <c r="C622" s="9" t="s">
        <v>1286</v>
      </c>
      <c r="D622" s="9" t="s">
        <v>186</v>
      </c>
      <c r="E622" s="10">
        <v>3768</v>
      </c>
      <c r="F622" s="10">
        <v>4334</v>
      </c>
      <c r="G622" s="10">
        <v>4899</v>
      </c>
      <c r="H622" s="10">
        <v>5465</v>
      </c>
      <c r="I622" s="10">
        <v>6030</v>
      </c>
      <c r="J622" s="10">
        <v>24724</v>
      </c>
      <c r="K622" s="9">
        <v>0</v>
      </c>
    </row>
    <row r="623" spans="1:11" ht="15.6" x14ac:dyDescent="0.3">
      <c r="A623" s="8" t="s">
        <v>1287</v>
      </c>
      <c r="B623" s="9" t="s">
        <v>11</v>
      </c>
      <c r="C623" s="9" t="s">
        <v>1288</v>
      </c>
      <c r="D623" s="9" t="s">
        <v>39</v>
      </c>
      <c r="E623" s="10">
        <v>4154</v>
      </c>
      <c r="F623" s="10">
        <v>4778</v>
      </c>
      <c r="G623" s="10">
        <v>5401</v>
      </c>
      <c r="H623" s="10">
        <v>6025</v>
      </c>
      <c r="I623" s="10">
        <v>6648</v>
      </c>
      <c r="J623" s="10">
        <v>24724</v>
      </c>
      <c r="K623" s="9">
        <v>0</v>
      </c>
    </row>
    <row r="624" spans="1:11" ht="15.6" x14ac:dyDescent="0.3">
      <c r="A624" s="8" t="s">
        <v>1289</v>
      </c>
      <c r="B624" s="9" t="s">
        <v>11</v>
      </c>
      <c r="C624" s="9" t="s">
        <v>1290</v>
      </c>
      <c r="D624" s="9" t="s">
        <v>13</v>
      </c>
      <c r="E624" s="10">
        <v>4809</v>
      </c>
      <c r="F624" s="10">
        <v>5531</v>
      </c>
      <c r="G624" s="10">
        <v>6252</v>
      </c>
      <c r="H624" s="10">
        <v>6974</v>
      </c>
      <c r="I624" s="10">
        <v>7695</v>
      </c>
      <c r="J624" s="10">
        <v>24724</v>
      </c>
      <c r="K624" s="9">
        <v>0</v>
      </c>
    </row>
    <row r="625" spans="1:11" ht="15.6" x14ac:dyDescent="0.3">
      <c r="A625" s="8" t="s">
        <v>1291</v>
      </c>
      <c r="B625" s="9" t="s">
        <v>220</v>
      </c>
      <c r="C625" s="9" t="s">
        <v>1292</v>
      </c>
      <c r="D625" s="9" t="s">
        <v>541</v>
      </c>
      <c r="E625" s="10">
        <v>3589</v>
      </c>
      <c r="F625" s="10">
        <v>3948</v>
      </c>
      <c r="G625" s="10">
        <v>4306</v>
      </c>
      <c r="H625" s="10">
        <v>4665</v>
      </c>
      <c r="I625" s="10">
        <v>5024</v>
      </c>
      <c r="J625" s="10">
        <v>24724</v>
      </c>
      <c r="K625" s="9">
        <v>1</v>
      </c>
    </row>
    <row r="626" spans="1:11" ht="15.6" x14ac:dyDescent="0.3">
      <c r="A626" s="8" t="s">
        <v>1293</v>
      </c>
      <c r="B626" s="9" t="s">
        <v>11</v>
      </c>
      <c r="C626" s="9" t="s">
        <v>1294</v>
      </c>
      <c r="D626" s="9" t="s">
        <v>87</v>
      </c>
      <c r="E626" s="10">
        <v>3956</v>
      </c>
      <c r="F626" s="10">
        <v>4550</v>
      </c>
      <c r="G626" s="10">
        <v>5144</v>
      </c>
      <c r="H626" s="10">
        <v>5737</v>
      </c>
      <c r="I626" s="10">
        <v>6330</v>
      </c>
      <c r="J626" s="10">
        <v>24724</v>
      </c>
      <c r="K626" s="9">
        <v>0</v>
      </c>
    </row>
    <row r="627" spans="1:11" ht="15.6" x14ac:dyDescent="0.3">
      <c r="A627" s="8" t="s">
        <v>1295</v>
      </c>
      <c r="B627" s="9" t="s">
        <v>11</v>
      </c>
      <c r="C627" s="9" t="s">
        <v>1296</v>
      </c>
      <c r="D627" s="9" t="s">
        <v>39</v>
      </c>
      <c r="E627" s="10">
        <v>4154</v>
      </c>
      <c r="F627" s="10">
        <v>4778</v>
      </c>
      <c r="G627" s="10">
        <v>5401</v>
      </c>
      <c r="H627" s="10">
        <v>6025</v>
      </c>
      <c r="I627" s="10">
        <v>6648</v>
      </c>
      <c r="J627" s="10">
        <v>24724</v>
      </c>
      <c r="K627" s="9">
        <v>0</v>
      </c>
    </row>
    <row r="628" spans="1:11" ht="15.6" x14ac:dyDescent="0.3">
      <c r="A628" s="8" t="s">
        <v>1297</v>
      </c>
      <c r="B628" s="9" t="s">
        <v>11</v>
      </c>
      <c r="C628" s="9" t="s">
        <v>1298</v>
      </c>
      <c r="D628" s="9" t="s">
        <v>13</v>
      </c>
      <c r="E628" s="10">
        <v>4809</v>
      </c>
      <c r="F628" s="10">
        <v>5531</v>
      </c>
      <c r="G628" s="10">
        <v>6252</v>
      </c>
      <c r="H628" s="10">
        <v>6974</v>
      </c>
      <c r="I628" s="10">
        <v>7695</v>
      </c>
      <c r="J628" s="10">
        <v>24724</v>
      </c>
      <c r="K628" s="9">
        <v>0</v>
      </c>
    </row>
    <row r="629" spans="1:11" ht="15.6" x14ac:dyDescent="0.3">
      <c r="A629" s="8" t="s">
        <v>1299</v>
      </c>
      <c r="B629" s="9" t="s">
        <v>11</v>
      </c>
      <c r="C629" s="9" t="s">
        <v>1300</v>
      </c>
      <c r="D629" s="9" t="s">
        <v>97</v>
      </c>
      <c r="E629" s="10">
        <v>5845</v>
      </c>
      <c r="F629" s="10">
        <v>6722</v>
      </c>
      <c r="G629" s="10">
        <v>7599</v>
      </c>
      <c r="H629" s="10">
        <v>8476</v>
      </c>
      <c r="I629" s="10">
        <v>9353</v>
      </c>
      <c r="J629" s="10">
        <v>24724</v>
      </c>
      <c r="K629" s="9">
        <v>0</v>
      </c>
    </row>
    <row r="630" spans="1:11" ht="15.6" x14ac:dyDescent="0.3">
      <c r="A630" s="8" t="s">
        <v>1301</v>
      </c>
      <c r="B630" s="9" t="s">
        <v>11</v>
      </c>
      <c r="C630" s="9" t="s">
        <v>1302</v>
      </c>
      <c r="D630" s="9" t="s">
        <v>27</v>
      </c>
      <c r="E630" s="10">
        <v>7460</v>
      </c>
      <c r="F630" s="10">
        <v>8580</v>
      </c>
      <c r="G630" s="10">
        <v>9700</v>
      </c>
      <c r="H630" s="10">
        <v>10819</v>
      </c>
      <c r="I630" s="10">
        <v>11938</v>
      </c>
      <c r="J630" s="10">
        <v>24724</v>
      </c>
      <c r="K630" s="9">
        <v>0</v>
      </c>
    </row>
    <row r="631" spans="1:11" ht="15.6" x14ac:dyDescent="0.3">
      <c r="A631" s="8" t="s">
        <v>1303</v>
      </c>
      <c r="B631" s="9" t="s">
        <v>220</v>
      </c>
      <c r="C631" s="9" t="s">
        <v>1304</v>
      </c>
      <c r="D631" s="9" t="s">
        <v>222</v>
      </c>
      <c r="E631" s="10">
        <v>2952</v>
      </c>
      <c r="F631" s="10">
        <v>3248</v>
      </c>
      <c r="G631" s="10">
        <v>3543</v>
      </c>
      <c r="H631" s="10">
        <v>3838</v>
      </c>
      <c r="I631" s="10">
        <v>4133</v>
      </c>
      <c r="J631" s="10">
        <v>24724</v>
      </c>
      <c r="K631" s="9">
        <v>1</v>
      </c>
    </row>
    <row r="632" spans="1:11" ht="15.6" x14ac:dyDescent="0.3">
      <c r="A632" s="8" t="s">
        <v>1305</v>
      </c>
      <c r="B632" s="9" t="s">
        <v>220</v>
      </c>
      <c r="C632" s="9" t="s">
        <v>1306</v>
      </c>
      <c r="D632" s="9" t="s">
        <v>466</v>
      </c>
      <c r="E632" s="10">
        <v>3418</v>
      </c>
      <c r="F632" s="10">
        <v>3760</v>
      </c>
      <c r="G632" s="10">
        <v>4101</v>
      </c>
      <c r="H632" s="10">
        <v>4443</v>
      </c>
      <c r="I632" s="10">
        <v>4785</v>
      </c>
      <c r="J632" s="10">
        <v>24724</v>
      </c>
      <c r="K632" s="9">
        <v>1</v>
      </c>
    </row>
    <row r="633" spans="1:11" ht="15.6" x14ac:dyDescent="0.3">
      <c r="A633" s="8" t="s">
        <v>1307</v>
      </c>
      <c r="B633" s="9" t="s">
        <v>220</v>
      </c>
      <c r="C633" s="9" t="s">
        <v>1308</v>
      </c>
      <c r="D633" s="9" t="s">
        <v>544</v>
      </c>
      <c r="E633" s="10">
        <v>3768</v>
      </c>
      <c r="F633" s="10">
        <v>4145</v>
      </c>
      <c r="G633" s="10">
        <v>4522</v>
      </c>
      <c r="H633" s="10">
        <v>4899</v>
      </c>
      <c r="I633" s="10">
        <v>5276</v>
      </c>
      <c r="J633" s="10">
        <v>24724</v>
      </c>
      <c r="K633" s="9">
        <v>0</v>
      </c>
    </row>
    <row r="634" spans="1:11" ht="15.6" x14ac:dyDescent="0.3">
      <c r="A634" s="8" t="s">
        <v>1309</v>
      </c>
      <c r="B634" s="9" t="s">
        <v>59</v>
      </c>
      <c r="C634" s="9" t="s">
        <v>1310</v>
      </c>
      <c r="D634" s="9" t="s">
        <v>66</v>
      </c>
      <c r="E634" s="10">
        <v>3255</v>
      </c>
      <c r="F634" s="10">
        <v>3581</v>
      </c>
      <c r="G634" s="10">
        <v>3906</v>
      </c>
      <c r="H634" s="10">
        <v>4232</v>
      </c>
      <c r="I634" s="10">
        <v>4558</v>
      </c>
      <c r="J634" s="10">
        <v>24724</v>
      </c>
      <c r="K634" s="9">
        <v>1</v>
      </c>
    </row>
    <row r="635" spans="1:11" ht="15.6" x14ac:dyDescent="0.3">
      <c r="A635" s="8" t="s">
        <v>1311</v>
      </c>
      <c r="B635" s="9" t="s">
        <v>11</v>
      </c>
      <c r="C635" s="9" t="s">
        <v>1312</v>
      </c>
      <c r="D635" s="9" t="s">
        <v>87</v>
      </c>
      <c r="E635" s="10">
        <v>3956</v>
      </c>
      <c r="F635" s="10">
        <v>4550</v>
      </c>
      <c r="G635" s="10">
        <v>5144</v>
      </c>
      <c r="H635" s="10">
        <v>5737</v>
      </c>
      <c r="I635" s="10">
        <v>6330</v>
      </c>
      <c r="J635" s="10">
        <v>24724</v>
      </c>
      <c r="K635" s="9">
        <v>0</v>
      </c>
    </row>
    <row r="636" spans="1:11" ht="15.6" x14ac:dyDescent="0.3">
      <c r="A636" s="8" t="s">
        <v>1313</v>
      </c>
      <c r="B636" s="9" t="s">
        <v>11</v>
      </c>
      <c r="C636" s="9" t="s">
        <v>1314</v>
      </c>
      <c r="D636" s="9" t="s">
        <v>39</v>
      </c>
      <c r="E636" s="10">
        <v>4154</v>
      </c>
      <c r="F636" s="10">
        <v>4778</v>
      </c>
      <c r="G636" s="10">
        <v>5401</v>
      </c>
      <c r="H636" s="10">
        <v>6025</v>
      </c>
      <c r="I636" s="10">
        <v>6648</v>
      </c>
      <c r="J636" s="10">
        <v>24724</v>
      </c>
      <c r="K636" s="9">
        <v>0</v>
      </c>
    </row>
    <row r="637" spans="1:11" ht="15.6" x14ac:dyDescent="0.3">
      <c r="A637" s="8" t="s">
        <v>1315</v>
      </c>
      <c r="B637" s="9" t="s">
        <v>11</v>
      </c>
      <c r="C637" s="9" t="s">
        <v>1316</v>
      </c>
      <c r="D637" s="9" t="s">
        <v>13</v>
      </c>
      <c r="E637" s="10">
        <v>4809</v>
      </c>
      <c r="F637" s="10">
        <v>5531</v>
      </c>
      <c r="G637" s="10">
        <v>6252</v>
      </c>
      <c r="H637" s="10">
        <v>6974</v>
      </c>
      <c r="I637" s="10">
        <v>7695</v>
      </c>
      <c r="J637" s="10">
        <v>24724</v>
      </c>
      <c r="K637" s="9">
        <v>0</v>
      </c>
    </row>
    <row r="638" spans="1:11" ht="15.6" x14ac:dyDescent="0.3">
      <c r="A638" s="8" t="s">
        <v>1317</v>
      </c>
      <c r="B638" s="9" t="s">
        <v>11</v>
      </c>
      <c r="C638" s="9" t="s">
        <v>1318</v>
      </c>
      <c r="D638" s="9" t="s">
        <v>97</v>
      </c>
      <c r="E638" s="10">
        <v>5845</v>
      </c>
      <c r="F638" s="10">
        <v>6722</v>
      </c>
      <c r="G638" s="10">
        <v>7599</v>
      </c>
      <c r="H638" s="10">
        <v>8476</v>
      </c>
      <c r="I638" s="10">
        <v>9353</v>
      </c>
      <c r="J638" s="10">
        <v>24724</v>
      </c>
      <c r="K638" s="9">
        <v>0</v>
      </c>
    </row>
    <row r="639" spans="1:11" ht="15.6" x14ac:dyDescent="0.3">
      <c r="A639" s="8" t="s">
        <v>1319</v>
      </c>
      <c r="B639" s="9" t="s">
        <v>11</v>
      </c>
      <c r="C639" s="9" t="s">
        <v>1320</v>
      </c>
      <c r="D639" s="9" t="s">
        <v>27</v>
      </c>
      <c r="E639" s="10">
        <v>7460</v>
      </c>
      <c r="F639" s="10">
        <v>8580</v>
      </c>
      <c r="G639" s="10">
        <v>9700</v>
      </c>
      <c r="H639" s="10">
        <v>10819</v>
      </c>
      <c r="I639" s="10">
        <v>11938</v>
      </c>
      <c r="J639" s="10">
        <v>24724</v>
      </c>
      <c r="K639" s="9">
        <v>0</v>
      </c>
    </row>
    <row r="640" spans="1:11" ht="15.6" x14ac:dyDescent="0.3">
      <c r="A640" s="8" t="s">
        <v>1321</v>
      </c>
      <c r="B640" s="9" t="s">
        <v>11</v>
      </c>
      <c r="C640" s="9" t="s">
        <v>1322</v>
      </c>
      <c r="D640" s="9" t="s">
        <v>1323</v>
      </c>
      <c r="E640" s="10">
        <v>8226</v>
      </c>
      <c r="F640" s="10">
        <v>9460</v>
      </c>
      <c r="G640" s="10">
        <v>10693</v>
      </c>
      <c r="H640" s="10">
        <v>11927</v>
      </c>
      <c r="I640" s="10">
        <v>13161</v>
      </c>
      <c r="J640" s="10">
        <v>24724</v>
      </c>
      <c r="K640" s="9">
        <v>0</v>
      </c>
    </row>
    <row r="641" spans="1:11" ht="15.6" x14ac:dyDescent="0.3">
      <c r="A641" s="8" t="s">
        <v>1324</v>
      </c>
      <c r="B641" s="9" t="s">
        <v>158</v>
      </c>
      <c r="C641" s="9" t="s">
        <v>1325</v>
      </c>
      <c r="D641" s="9" t="s">
        <v>262</v>
      </c>
      <c r="E641" s="10">
        <v>5553</v>
      </c>
      <c r="F641" s="10">
        <v>6109</v>
      </c>
      <c r="G641" s="10">
        <v>6664</v>
      </c>
      <c r="H641" s="10">
        <v>7219</v>
      </c>
      <c r="I641" s="10">
        <v>7774</v>
      </c>
      <c r="J641" s="10">
        <v>24724</v>
      </c>
      <c r="K641" s="9">
        <v>1</v>
      </c>
    </row>
    <row r="642" spans="1:11" ht="15.6" x14ac:dyDescent="0.3">
      <c r="A642" s="8" t="s">
        <v>1326</v>
      </c>
      <c r="B642" s="9" t="s">
        <v>158</v>
      </c>
      <c r="C642" s="9" t="s">
        <v>1327</v>
      </c>
      <c r="D642" s="9" t="s">
        <v>277</v>
      </c>
      <c r="E642" s="10">
        <v>6122</v>
      </c>
      <c r="F642" s="10">
        <v>6735</v>
      </c>
      <c r="G642" s="10">
        <v>7347</v>
      </c>
      <c r="H642" s="10">
        <v>7960</v>
      </c>
      <c r="I642" s="10">
        <v>8572</v>
      </c>
      <c r="J642" s="10">
        <v>24724</v>
      </c>
      <c r="K642" s="9">
        <v>0</v>
      </c>
    </row>
    <row r="643" spans="1:11" ht="15.6" x14ac:dyDescent="0.3">
      <c r="A643" s="8" t="s">
        <v>1328</v>
      </c>
      <c r="B643" s="9" t="s">
        <v>158</v>
      </c>
      <c r="C643" s="9" t="s">
        <v>1329</v>
      </c>
      <c r="D643" s="9" t="s">
        <v>528</v>
      </c>
      <c r="E643" s="10">
        <v>6750</v>
      </c>
      <c r="F643" s="10">
        <v>7425</v>
      </c>
      <c r="G643" s="10">
        <v>8100</v>
      </c>
      <c r="H643" s="10">
        <v>8775</v>
      </c>
      <c r="I643" s="10">
        <v>9450</v>
      </c>
      <c r="J643" s="10">
        <v>24724</v>
      </c>
      <c r="K643" s="9">
        <v>0</v>
      </c>
    </row>
    <row r="644" spans="1:11" ht="15.6" x14ac:dyDescent="0.3">
      <c r="A644" s="8" t="s">
        <v>1330</v>
      </c>
      <c r="B644" s="9" t="s">
        <v>158</v>
      </c>
      <c r="C644" s="9" t="s">
        <v>1331</v>
      </c>
      <c r="D644" s="9" t="s">
        <v>1174</v>
      </c>
      <c r="E644" s="10">
        <v>7087</v>
      </c>
      <c r="F644" s="10">
        <v>7796</v>
      </c>
      <c r="G644" s="10">
        <v>8505</v>
      </c>
      <c r="H644" s="10">
        <v>9214</v>
      </c>
      <c r="I644" s="10">
        <v>9922</v>
      </c>
      <c r="J644" s="10">
        <v>24724</v>
      </c>
      <c r="K644" s="9">
        <v>0</v>
      </c>
    </row>
    <row r="645" spans="1:11" ht="15.6" x14ac:dyDescent="0.3">
      <c r="A645" s="28" t="s">
        <v>2119</v>
      </c>
      <c r="B645" s="29" t="s">
        <v>145</v>
      </c>
      <c r="C645" s="29" t="s">
        <v>2120</v>
      </c>
      <c r="D645" s="29" t="s">
        <v>416</v>
      </c>
      <c r="E645" s="30">
        <v>6610</v>
      </c>
      <c r="F645" s="30">
        <v>7271</v>
      </c>
      <c r="G645" s="30">
        <v>7931</v>
      </c>
      <c r="H645" s="30">
        <v>8592</v>
      </c>
      <c r="I645" s="30">
        <v>9252</v>
      </c>
      <c r="J645" s="30">
        <v>24724</v>
      </c>
      <c r="K645" s="29" t="s">
        <v>1948</v>
      </c>
    </row>
    <row r="646" spans="1:11" ht="15.6" x14ac:dyDescent="0.3">
      <c r="A646" s="8" t="s">
        <v>2121</v>
      </c>
      <c r="B646" s="9" t="s">
        <v>145</v>
      </c>
      <c r="C646" s="9" t="s">
        <v>2122</v>
      </c>
      <c r="D646" s="9" t="s">
        <v>300</v>
      </c>
      <c r="E646" s="10">
        <v>7286</v>
      </c>
      <c r="F646" s="10">
        <v>8015</v>
      </c>
      <c r="G646" s="10">
        <v>8744</v>
      </c>
      <c r="H646" s="10">
        <v>9473</v>
      </c>
      <c r="I646" s="10">
        <v>10201</v>
      </c>
      <c r="J646" s="10">
        <v>24724</v>
      </c>
      <c r="K646" s="9" t="s">
        <v>1948</v>
      </c>
    </row>
    <row r="647" spans="1:11" ht="15.6" x14ac:dyDescent="0.3">
      <c r="A647" s="8" t="s">
        <v>2123</v>
      </c>
      <c r="B647" s="9" t="s">
        <v>145</v>
      </c>
      <c r="C647" s="9" t="s">
        <v>2124</v>
      </c>
      <c r="D647" s="9" t="s">
        <v>457</v>
      </c>
      <c r="E647" s="10">
        <v>8033</v>
      </c>
      <c r="F647" s="10">
        <v>8837</v>
      </c>
      <c r="G647" s="10">
        <v>9641</v>
      </c>
      <c r="H647" s="10">
        <v>10444</v>
      </c>
      <c r="I647" s="10">
        <v>11247</v>
      </c>
      <c r="J647" s="10">
        <v>24724</v>
      </c>
      <c r="K647" s="9" t="s">
        <v>1948</v>
      </c>
    </row>
    <row r="648" spans="1:11" ht="15.6" x14ac:dyDescent="0.3">
      <c r="A648" s="8" t="s">
        <v>2125</v>
      </c>
      <c r="B648" s="9" t="s">
        <v>145</v>
      </c>
      <c r="C648" s="9" t="s">
        <v>2126</v>
      </c>
      <c r="D648" s="9" t="s">
        <v>460</v>
      </c>
      <c r="E648" s="10">
        <v>8857</v>
      </c>
      <c r="F648" s="10">
        <v>9743</v>
      </c>
      <c r="G648" s="10">
        <v>10629</v>
      </c>
      <c r="H648" s="10">
        <v>11515</v>
      </c>
      <c r="I648" s="10">
        <v>12400</v>
      </c>
      <c r="J648" s="10">
        <v>24724</v>
      </c>
      <c r="K648" s="9" t="s">
        <v>1948</v>
      </c>
    </row>
    <row r="649" spans="1:11" ht="15.6" x14ac:dyDescent="0.3">
      <c r="A649" s="8" t="s">
        <v>2127</v>
      </c>
      <c r="B649" s="9" t="s">
        <v>145</v>
      </c>
      <c r="C649" s="9" t="s">
        <v>2128</v>
      </c>
      <c r="D649" s="9" t="s">
        <v>2008</v>
      </c>
      <c r="E649" s="10">
        <v>9300</v>
      </c>
      <c r="F649" s="10">
        <v>10230</v>
      </c>
      <c r="G649" s="10">
        <v>11160</v>
      </c>
      <c r="H649" s="10">
        <v>12090</v>
      </c>
      <c r="I649" s="10">
        <v>13020</v>
      </c>
      <c r="J649" s="10">
        <v>24724</v>
      </c>
      <c r="K649" s="9" t="s">
        <v>1948</v>
      </c>
    </row>
    <row r="650" spans="1:11" ht="15.6" x14ac:dyDescent="0.3">
      <c r="A650" s="8" t="s">
        <v>2129</v>
      </c>
      <c r="B650" s="9" t="s">
        <v>145</v>
      </c>
      <c r="C650" s="9" t="s">
        <v>2130</v>
      </c>
      <c r="D650" s="9" t="s">
        <v>720</v>
      </c>
      <c r="E650" s="10">
        <v>9764</v>
      </c>
      <c r="F650" s="10">
        <v>10741</v>
      </c>
      <c r="G650" s="10">
        <v>11718</v>
      </c>
      <c r="H650" s="10">
        <v>12694</v>
      </c>
      <c r="I650" s="10">
        <v>13670</v>
      </c>
      <c r="J650" s="10">
        <v>24724</v>
      </c>
      <c r="K650" s="9" t="s">
        <v>1948</v>
      </c>
    </row>
    <row r="651" spans="1:11" ht="15.6" x14ac:dyDescent="0.3">
      <c r="A651" s="8" t="s">
        <v>1332</v>
      </c>
      <c r="B651" s="9" t="s">
        <v>11</v>
      </c>
      <c r="C651" s="9" t="s">
        <v>1333</v>
      </c>
      <c r="D651" s="9" t="s">
        <v>186</v>
      </c>
      <c r="E651" s="10">
        <v>3768</v>
      </c>
      <c r="F651" s="10">
        <v>4334</v>
      </c>
      <c r="G651" s="10">
        <v>4899</v>
      </c>
      <c r="H651" s="10">
        <v>5465</v>
      </c>
      <c r="I651" s="10">
        <v>6030</v>
      </c>
      <c r="J651" s="10">
        <v>24724</v>
      </c>
      <c r="K651" s="9">
        <v>0</v>
      </c>
    </row>
    <row r="652" spans="1:11" ht="15.6" x14ac:dyDescent="0.3">
      <c r="A652" s="8" t="s">
        <v>1358</v>
      </c>
      <c r="B652" s="9" t="s">
        <v>11</v>
      </c>
      <c r="C652" s="9" t="s">
        <v>1359</v>
      </c>
      <c r="D652" s="9" t="s">
        <v>33</v>
      </c>
      <c r="E652" s="10">
        <v>3255</v>
      </c>
      <c r="F652" s="10">
        <v>3743</v>
      </c>
      <c r="G652" s="10">
        <v>4231</v>
      </c>
      <c r="H652" s="10">
        <v>4720</v>
      </c>
      <c r="I652" s="10">
        <v>5209</v>
      </c>
      <c r="J652" s="10">
        <v>24724</v>
      </c>
      <c r="K652" s="9">
        <v>0</v>
      </c>
    </row>
    <row r="653" spans="1:11" ht="15.6" x14ac:dyDescent="0.3">
      <c r="A653" s="8" t="s">
        <v>1360</v>
      </c>
      <c r="B653" s="9" t="s">
        <v>11</v>
      </c>
      <c r="C653" s="9" t="s">
        <v>1361</v>
      </c>
      <c r="D653" s="9" t="s">
        <v>36</v>
      </c>
      <c r="E653" s="10">
        <v>3589</v>
      </c>
      <c r="F653" s="10">
        <v>4128</v>
      </c>
      <c r="G653" s="10">
        <v>4666</v>
      </c>
      <c r="H653" s="10">
        <v>5204</v>
      </c>
      <c r="I653" s="10">
        <v>5742</v>
      </c>
      <c r="J653" s="10">
        <v>24724</v>
      </c>
      <c r="K653" s="9">
        <v>0</v>
      </c>
    </row>
    <row r="654" spans="1:11" ht="15.6" x14ac:dyDescent="0.3">
      <c r="A654" s="8" t="s">
        <v>1362</v>
      </c>
      <c r="B654" s="9" t="s">
        <v>59</v>
      </c>
      <c r="C654" s="9" t="s">
        <v>1363</v>
      </c>
      <c r="D654" s="9" t="s">
        <v>74</v>
      </c>
      <c r="E654" s="10">
        <v>2812</v>
      </c>
      <c r="F654" s="10">
        <v>3093</v>
      </c>
      <c r="G654" s="10">
        <v>3374</v>
      </c>
      <c r="H654" s="10">
        <v>3656</v>
      </c>
      <c r="I654" s="10">
        <v>3937</v>
      </c>
      <c r="J654" s="10">
        <v>24724</v>
      </c>
      <c r="K654" s="9">
        <v>1</v>
      </c>
    </row>
    <row r="655" spans="1:11" ht="15.6" x14ac:dyDescent="0.3">
      <c r="A655" s="8" t="s">
        <v>1364</v>
      </c>
      <c r="B655" s="9" t="s">
        <v>59</v>
      </c>
      <c r="C655" s="9" t="s">
        <v>1365</v>
      </c>
      <c r="D655" s="9" t="s">
        <v>375</v>
      </c>
      <c r="E655" s="10">
        <v>2953</v>
      </c>
      <c r="F655" s="10">
        <v>3248</v>
      </c>
      <c r="G655" s="10">
        <v>3543</v>
      </c>
      <c r="H655" s="10">
        <v>3838</v>
      </c>
      <c r="I655" s="10">
        <v>4133</v>
      </c>
      <c r="J655" s="10">
        <v>24724</v>
      </c>
      <c r="K655" s="9">
        <v>1</v>
      </c>
    </row>
    <row r="656" spans="1:11" ht="15.6" x14ac:dyDescent="0.3">
      <c r="A656" s="8" t="s">
        <v>1366</v>
      </c>
      <c r="B656" s="9" t="s">
        <v>59</v>
      </c>
      <c r="C656" s="9" t="s">
        <v>1367</v>
      </c>
      <c r="D656" s="9" t="s">
        <v>61</v>
      </c>
      <c r="E656" s="10">
        <v>3100</v>
      </c>
      <c r="F656" s="10">
        <v>3410</v>
      </c>
      <c r="G656" s="10">
        <v>3720</v>
      </c>
      <c r="H656" s="10">
        <v>4030</v>
      </c>
      <c r="I656" s="10">
        <v>4340</v>
      </c>
      <c r="J656" s="10">
        <v>24724</v>
      </c>
      <c r="K656" s="9">
        <v>1</v>
      </c>
    </row>
    <row r="657" spans="1:11" ht="15.6" x14ac:dyDescent="0.3">
      <c r="A657" s="8" t="s">
        <v>1368</v>
      </c>
      <c r="B657" s="9" t="s">
        <v>59</v>
      </c>
      <c r="C657" s="9" t="s">
        <v>1369</v>
      </c>
      <c r="D657" s="9" t="s">
        <v>66</v>
      </c>
      <c r="E657" s="10">
        <v>3255</v>
      </c>
      <c r="F657" s="10">
        <v>3581</v>
      </c>
      <c r="G657" s="10">
        <v>3906</v>
      </c>
      <c r="H657" s="10">
        <v>4232</v>
      </c>
      <c r="I657" s="10">
        <v>4558</v>
      </c>
      <c r="J657" s="10">
        <v>24724</v>
      </c>
      <c r="K657" s="9">
        <v>1</v>
      </c>
    </row>
    <row r="658" spans="1:11" ht="15.6" x14ac:dyDescent="0.3">
      <c r="A658" s="8" t="s">
        <v>1370</v>
      </c>
      <c r="B658" s="9" t="s">
        <v>59</v>
      </c>
      <c r="C658" s="9" t="s">
        <v>1371</v>
      </c>
      <c r="D658" s="9" t="s">
        <v>475</v>
      </c>
      <c r="E658" s="10">
        <v>3418</v>
      </c>
      <c r="F658" s="10">
        <v>3760</v>
      </c>
      <c r="G658" s="10">
        <v>4101</v>
      </c>
      <c r="H658" s="10">
        <v>4443</v>
      </c>
      <c r="I658" s="10">
        <v>4785</v>
      </c>
      <c r="J658" s="10">
        <v>24724</v>
      </c>
      <c r="K658" s="9">
        <v>1</v>
      </c>
    </row>
    <row r="659" spans="1:11" ht="15.6" x14ac:dyDescent="0.3">
      <c r="A659" s="8" t="s">
        <v>1372</v>
      </c>
      <c r="B659" s="9" t="s">
        <v>11</v>
      </c>
      <c r="C659" s="9" t="s">
        <v>1373</v>
      </c>
      <c r="D659" s="9" t="s">
        <v>202</v>
      </c>
      <c r="E659" s="10">
        <v>2812</v>
      </c>
      <c r="F659" s="10">
        <v>3234</v>
      </c>
      <c r="G659" s="10">
        <v>3655</v>
      </c>
      <c r="H659" s="10">
        <v>4077</v>
      </c>
      <c r="I659" s="10">
        <v>4499</v>
      </c>
      <c r="J659" s="10">
        <v>24724</v>
      </c>
      <c r="K659" s="9">
        <v>0</v>
      </c>
    </row>
    <row r="660" spans="1:11" ht="15.6" x14ac:dyDescent="0.3">
      <c r="A660" s="8" t="s">
        <v>1374</v>
      </c>
      <c r="B660" s="9" t="s">
        <v>11</v>
      </c>
      <c r="C660" s="9" t="s">
        <v>1375</v>
      </c>
      <c r="D660" s="9" t="s">
        <v>97</v>
      </c>
      <c r="E660" s="10">
        <v>5845</v>
      </c>
      <c r="F660" s="10">
        <v>6722</v>
      </c>
      <c r="G660" s="10">
        <v>7599</v>
      </c>
      <c r="H660" s="10">
        <v>8476</v>
      </c>
      <c r="I660" s="10">
        <v>9353</v>
      </c>
      <c r="J660" s="10">
        <v>24724</v>
      </c>
      <c r="K660" s="9">
        <v>0</v>
      </c>
    </row>
    <row r="661" spans="1:11" ht="15.6" x14ac:dyDescent="0.3">
      <c r="A661" s="8" t="s">
        <v>1376</v>
      </c>
      <c r="B661" s="9" t="s">
        <v>11</v>
      </c>
      <c r="C661" s="9" t="s">
        <v>1377</v>
      </c>
      <c r="D661" s="9" t="s">
        <v>112</v>
      </c>
      <c r="E661" s="10">
        <v>6138</v>
      </c>
      <c r="F661" s="10">
        <v>7059</v>
      </c>
      <c r="G661" s="10">
        <v>7979</v>
      </c>
      <c r="H661" s="10">
        <v>8900</v>
      </c>
      <c r="I661" s="10">
        <v>9821</v>
      </c>
      <c r="J661" s="10">
        <v>24724</v>
      </c>
      <c r="K661" s="9">
        <v>0</v>
      </c>
    </row>
    <row r="662" spans="1:11" ht="15.6" x14ac:dyDescent="0.3">
      <c r="A662" s="8" t="s">
        <v>1378</v>
      </c>
      <c r="B662" s="9" t="s">
        <v>11</v>
      </c>
      <c r="C662" s="9" t="s">
        <v>1379</v>
      </c>
      <c r="D662" s="9" t="s">
        <v>27</v>
      </c>
      <c r="E662" s="10">
        <v>7460</v>
      </c>
      <c r="F662" s="10">
        <v>8580</v>
      </c>
      <c r="G662" s="10">
        <v>9700</v>
      </c>
      <c r="H662" s="10">
        <v>10819</v>
      </c>
      <c r="I662" s="10">
        <v>11938</v>
      </c>
      <c r="J662" s="10">
        <v>24724</v>
      </c>
      <c r="K662" s="9">
        <v>0</v>
      </c>
    </row>
    <row r="663" spans="1:11" ht="15.6" x14ac:dyDescent="0.3">
      <c r="A663" s="8" t="s">
        <v>1380</v>
      </c>
      <c r="B663" s="9" t="s">
        <v>11</v>
      </c>
      <c r="C663" s="9" t="s">
        <v>1381</v>
      </c>
      <c r="D663" s="9" t="s">
        <v>81</v>
      </c>
      <c r="E663" s="10">
        <v>7834</v>
      </c>
      <c r="F663" s="10">
        <v>9009</v>
      </c>
      <c r="G663" s="10">
        <v>10184</v>
      </c>
      <c r="H663" s="10">
        <v>11360</v>
      </c>
      <c r="I663" s="10">
        <v>12535</v>
      </c>
      <c r="J663" s="10">
        <v>24724</v>
      </c>
      <c r="K663" s="9">
        <v>0</v>
      </c>
    </row>
    <row r="664" spans="1:11" ht="15.6" x14ac:dyDescent="0.3">
      <c r="A664" s="8" t="s">
        <v>1382</v>
      </c>
      <c r="B664" s="9" t="s">
        <v>43</v>
      </c>
      <c r="C664" s="9" t="s">
        <v>1383</v>
      </c>
      <c r="D664" s="9" t="s">
        <v>610</v>
      </c>
      <c r="E664" s="10">
        <v>5115</v>
      </c>
      <c r="F664" s="10">
        <v>5627</v>
      </c>
      <c r="G664" s="10">
        <v>6138</v>
      </c>
      <c r="H664" s="10">
        <v>6847</v>
      </c>
      <c r="I664" s="10">
        <v>7556</v>
      </c>
      <c r="J664" s="10">
        <v>24724</v>
      </c>
      <c r="K664" s="9">
        <v>0</v>
      </c>
    </row>
    <row r="665" spans="1:11" ht="15.6" x14ac:dyDescent="0.3">
      <c r="A665" s="8" t="s">
        <v>1384</v>
      </c>
      <c r="B665" s="9" t="s">
        <v>43</v>
      </c>
      <c r="C665" s="9" t="s">
        <v>1385</v>
      </c>
      <c r="D665" s="9" t="s">
        <v>104</v>
      </c>
      <c r="E665" s="10">
        <v>5639</v>
      </c>
      <c r="F665" s="10">
        <v>6203</v>
      </c>
      <c r="G665" s="10">
        <v>6767</v>
      </c>
      <c r="H665" s="10">
        <v>7549</v>
      </c>
      <c r="I665" s="10">
        <v>8330</v>
      </c>
      <c r="J665" s="10">
        <v>24724</v>
      </c>
      <c r="K665" s="9">
        <v>0</v>
      </c>
    </row>
    <row r="666" spans="1:11" ht="15.6" x14ac:dyDescent="0.3">
      <c r="A666" s="8" t="s">
        <v>1386</v>
      </c>
      <c r="B666" s="9" t="s">
        <v>43</v>
      </c>
      <c r="C666" s="9" t="s">
        <v>1387</v>
      </c>
      <c r="D666" s="9" t="s">
        <v>108</v>
      </c>
      <c r="E666" s="10">
        <v>6528</v>
      </c>
      <c r="F666" s="10">
        <v>7181</v>
      </c>
      <c r="G666" s="10">
        <v>7833</v>
      </c>
      <c r="H666" s="10">
        <v>8738</v>
      </c>
      <c r="I666" s="10">
        <v>9643</v>
      </c>
      <c r="J666" s="10">
        <v>24724</v>
      </c>
      <c r="K666" s="9">
        <v>0</v>
      </c>
    </row>
    <row r="667" spans="1:11" ht="15.6" x14ac:dyDescent="0.3">
      <c r="A667" s="8" t="s">
        <v>1388</v>
      </c>
      <c r="B667" s="9" t="s">
        <v>43</v>
      </c>
      <c r="C667" s="9" t="s">
        <v>1389</v>
      </c>
      <c r="D667" s="9" t="s">
        <v>661</v>
      </c>
      <c r="E667" s="10">
        <v>7198</v>
      </c>
      <c r="F667" s="10">
        <v>7918</v>
      </c>
      <c r="G667" s="10">
        <v>8637</v>
      </c>
      <c r="H667" s="10">
        <v>9635</v>
      </c>
      <c r="I667" s="10">
        <v>10632</v>
      </c>
      <c r="J667" s="10">
        <v>24724</v>
      </c>
      <c r="K667" s="9">
        <v>0</v>
      </c>
    </row>
    <row r="668" spans="1:11" ht="15.6" x14ac:dyDescent="0.3">
      <c r="A668" s="8" t="s">
        <v>1390</v>
      </c>
      <c r="B668" s="9" t="s">
        <v>43</v>
      </c>
      <c r="C668" s="9" t="s">
        <v>1391</v>
      </c>
      <c r="D668" s="9" t="s">
        <v>48</v>
      </c>
      <c r="E668" s="10">
        <v>7557</v>
      </c>
      <c r="F668" s="10">
        <v>8313</v>
      </c>
      <c r="G668" s="10">
        <v>9068</v>
      </c>
      <c r="H668" s="10">
        <v>10116</v>
      </c>
      <c r="I668" s="10">
        <v>11163</v>
      </c>
      <c r="J668" s="10">
        <v>24724</v>
      </c>
      <c r="K668" s="9">
        <v>0</v>
      </c>
    </row>
    <row r="669" spans="1:11" ht="15.6" x14ac:dyDescent="0.3">
      <c r="A669" s="8" t="s">
        <v>1392</v>
      </c>
      <c r="B669" s="9" t="s">
        <v>11</v>
      </c>
      <c r="C669" s="9" t="s">
        <v>1393</v>
      </c>
      <c r="D669" s="9" t="s">
        <v>97</v>
      </c>
      <c r="E669" s="10">
        <v>5845</v>
      </c>
      <c r="F669" s="10">
        <v>6722</v>
      </c>
      <c r="G669" s="10">
        <v>7599</v>
      </c>
      <c r="H669" s="10">
        <v>8476</v>
      </c>
      <c r="I669" s="10">
        <v>9353</v>
      </c>
      <c r="J669" s="10">
        <v>24724</v>
      </c>
      <c r="K669" s="9">
        <v>0</v>
      </c>
    </row>
    <row r="670" spans="1:11" ht="15.6" x14ac:dyDescent="0.3">
      <c r="A670" s="8" t="s">
        <v>1394</v>
      </c>
      <c r="B670" s="9" t="s">
        <v>220</v>
      </c>
      <c r="C670" s="9" t="s">
        <v>1395</v>
      </c>
      <c r="D670" s="9" t="s">
        <v>541</v>
      </c>
      <c r="E670" s="10">
        <v>3589</v>
      </c>
      <c r="F670" s="10">
        <v>3948</v>
      </c>
      <c r="G670" s="10">
        <v>4306</v>
      </c>
      <c r="H670" s="10">
        <v>4665</v>
      </c>
      <c r="I670" s="10">
        <v>5024</v>
      </c>
      <c r="J670" s="10">
        <v>24724</v>
      </c>
      <c r="K670" s="9">
        <v>1</v>
      </c>
    </row>
    <row r="671" spans="1:11" ht="15.6" x14ac:dyDescent="0.3">
      <c r="A671" s="8" t="s">
        <v>1396</v>
      </c>
      <c r="B671" s="9" t="s">
        <v>220</v>
      </c>
      <c r="C671" s="9" t="s">
        <v>1397</v>
      </c>
      <c r="D671" s="9" t="s">
        <v>441</v>
      </c>
      <c r="E671" s="10">
        <v>4154</v>
      </c>
      <c r="F671" s="10">
        <v>4570</v>
      </c>
      <c r="G671" s="10">
        <v>4985</v>
      </c>
      <c r="H671" s="10">
        <v>5401</v>
      </c>
      <c r="I671" s="10">
        <v>5816</v>
      </c>
      <c r="J671" s="10">
        <v>24724</v>
      </c>
      <c r="K671" s="9">
        <v>1</v>
      </c>
    </row>
    <row r="672" spans="1:11" ht="15.6" x14ac:dyDescent="0.3">
      <c r="A672" s="8" t="s">
        <v>1398</v>
      </c>
      <c r="B672" s="9" t="s">
        <v>220</v>
      </c>
      <c r="C672" s="9" t="s">
        <v>1399</v>
      </c>
      <c r="D672" s="9" t="s">
        <v>444</v>
      </c>
      <c r="E672" s="10">
        <v>4809</v>
      </c>
      <c r="F672" s="10">
        <v>5290</v>
      </c>
      <c r="G672" s="10">
        <v>5771</v>
      </c>
      <c r="H672" s="10">
        <v>6252</v>
      </c>
      <c r="I672" s="10">
        <v>6733</v>
      </c>
      <c r="J672" s="10">
        <v>24724</v>
      </c>
      <c r="K672" s="9">
        <v>1</v>
      </c>
    </row>
    <row r="673" spans="1:45" ht="15.6" x14ac:dyDescent="0.3">
      <c r="A673" s="8" t="s">
        <v>1400</v>
      </c>
      <c r="B673" s="9" t="s">
        <v>11</v>
      </c>
      <c r="C673" s="9" t="s">
        <v>1401</v>
      </c>
      <c r="D673" s="9" t="s">
        <v>186</v>
      </c>
      <c r="E673" s="10">
        <v>3768</v>
      </c>
      <c r="F673" s="10">
        <v>4334</v>
      </c>
      <c r="G673" s="10">
        <v>4899</v>
      </c>
      <c r="H673" s="10">
        <v>5465</v>
      </c>
      <c r="I673" s="10">
        <v>6030</v>
      </c>
      <c r="J673" s="10">
        <v>24724</v>
      </c>
      <c r="K673" s="9">
        <v>0</v>
      </c>
    </row>
    <row r="674" spans="1:45" ht="15.6" x14ac:dyDescent="0.3">
      <c r="A674" s="8" t="s">
        <v>1402</v>
      </c>
      <c r="B674" s="9" t="s">
        <v>11</v>
      </c>
      <c r="C674" s="9" t="s">
        <v>1403</v>
      </c>
      <c r="D674" s="9" t="s">
        <v>39</v>
      </c>
      <c r="E674" s="10">
        <v>4154</v>
      </c>
      <c r="F674" s="10">
        <v>4778</v>
      </c>
      <c r="G674" s="10">
        <v>5401</v>
      </c>
      <c r="H674" s="10">
        <v>6025</v>
      </c>
      <c r="I674" s="10">
        <v>6648</v>
      </c>
      <c r="J674" s="10">
        <v>24724</v>
      </c>
      <c r="K674" s="9">
        <v>0</v>
      </c>
    </row>
    <row r="675" spans="1:45" ht="15.6" x14ac:dyDescent="0.3">
      <c r="A675" s="8" t="s">
        <v>1404</v>
      </c>
      <c r="B675" s="9" t="s">
        <v>11</v>
      </c>
      <c r="C675" s="9" t="s">
        <v>1405</v>
      </c>
      <c r="D675" s="9" t="s">
        <v>13</v>
      </c>
      <c r="E675" s="10">
        <v>4809</v>
      </c>
      <c r="F675" s="10">
        <v>5531</v>
      </c>
      <c r="G675" s="10">
        <v>6252</v>
      </c>
      <c r="H675" s="10">
        <v>6974</v>
      </c>
      <c r="I675" s="10">
        <v>7695</v>
      </c>
      <c r="J675" s="10">
        <v>24724</v>
      </c>
      <c r="K675" s="9">
        <v>0</v>
      </c>
    </row>
    <row r="676" spans="1:45" ht="15.6" x14ac:dyDescent="0.3">
      <c r="A676" s="8" t="s">
        <v>1406</v>
      </c>
      <c r="B676" s="9" t="s">
        <v>11</v>
      </c>
      <c r="C676" s="9" t="s">
        <v>1407</v>
      </c>
      <c r="D676" s="9" t="s">
        <v>97</v>
      </c>
      <c r="E676" s="10">
        <v>5845</v>
      </c>
      <c r="F676" s="10">
        <v>6722</v>
      </c>
      <c r="G676" s="10">
        <v>7599</v>
      </c>
      <c r="H676" s="10">
        <v>8476</v>
      </c>
      <c r="I676" s="10">
        <v>9353</v>
      </c>
      <c r="J676" s="10">
        <v>24724</v>
      </c>
      <c r="K676" s="9">
        <v>0</v>
      </c>
    </row>
    <row r="677" spans="1:45" ht="15.6" x14ac:dyDescent="0.3">
      <c r="A677" s="8" t="s">
        <v>1408</v>
      </c>
      <c r="B677" s="9" t="s">
        <v>11</v>
      </c>
      <c r="C677" s="9" t="s">
        <v>1409</v>
      </c>
      <c r="D677" s="9" t="s">
        <v>27</v>
      </c>
      <c r="E677" s="10">
        <v>7460</v>
      </c>
      <c r="F677" s="10">
        <v>8580</v>
      </c>
      <c r="G677" s="10">
        <v>9700</v>
      </c>
      <c r="H677" s="10">
        <v>10819</v>
      </c>
      <c r="I677" s="10">
        <v>11938</v>
      </c>
      <c r="J677" s="10">
        <v>24724</v>
      </c>
      <c r="K677" s="9">
        <v>0</v>
      </c>
    </row>
    <row r="678" spans="1:45" ht="15.6" x14ac:dyDescent="0.3">
      <c r="A678" s="8" t="s">
        <v>1410</v>
      </c>
      <c r="B678" s="9" t="s">
        <v>11</v>
      </c>
      <c r="C678" s="9" t="s">
        <v>1411</v>
      </c>
      <c r="D678" s="9" t="s">
        <v>202</v>
      </c>
      <c r="E678" s="10">
        <v>2812</v>
      </c>
      <c r="F678" s="10">
        <v>3234</v>
      </c>
      <c r="G678" s="10">
        <v>3655</v>
      </c>
      <c r="H678" s="10">
        <v>4077</v>
      </c>
      <c r="I678" s="10">
        <v>4499</v>
      </c>
      <c r="J678" s="10">
        <v>24724</v>
      </c>
      <c r="K678" s="9">
        <v>1</v>
      </c>
    </row>
    <row r="679" spans="1:45" ht="15.6" x14ac:dyDescent="0.3">
      <c r="A679" s="8" t="s">
        <v>1412</v>
      </c>
      <c r="B679" s="9" t="s">
        <v>11</v>
      </c>
      <c r="C679" s="9" t="s">
        <v>1413</v>
      </c>
      <c r="D679" s="9" t="s">
        <v>33</v>
      </c>
      <c r="E679" s="10">
        <v>3255</v>
      </c>
      <c r="F679" s="10">
        <v>3743</v>
      </c>
      <c r="G679" s="10">
        <v>4231</v>
      </c>
      <c r="H679" s="10">
        <v>4720</v>
      </c>
      <c r="I679" s="10">
        <v>5209</v>
      </c>
      <c r="J679" s="10">
        <v>24724</v>
      </c>
      <c r="K679" s="9">
        <v>1</v>
      </c>
    </row>
    <row r="680" spans="1:45" ht="15.6" x14ac:dyDescent="0.3">
      <c r="A680" s="8" t="s">
        <v>1414</v>
      </c>
      <c r="B680" s="9" t="s">
        <v>11</v>
      </c>
      <c r="C680" s="9" t="s">
        <v>1415</v>
      </c>
      <c r="D680" s="9" t="s">
        <v>36</v>
      </c>
      <c r="E680" s="10">
        <v>3589</v>
      </c>
      <c r="F680" s="10">
        <v>4128</v>
      </c>
      <c r="G680" s="10">
        <v>4666</v>
      </c>
      <c r="H680" s="10">
        <v>5204</v>
      </c>
      <c r="I680" s="10">
        <v>5742</v>
      </c>
      <c r="J680" s="10">
        <v>24724</v>
      </c>
      <c r="K680" s="9">
        <v>1</v>
      </c>
    </row>
    <row r="681" spans="1:45" ht="15.6" x14ac:dyDescent="0.3">
      <c r="A681" s="8" t="s">
        <v>1416</v>
      </c>
      <c r="B681" s="9" t="s">
        <v>11</v>
      </c>
      <c r="C681" s="9" t="s">
        <v>1417</v>
      </c>
      <c r="D681" s="9" t="s">
        <v>186</v>
      </c>
      <c r="E681" s="10">
        <v>3768</v>
      </c>
      <c r="F681" s="10">
        <v>4334</v>
      </c>
      <c r="G681" s="10">
        <v>4899</v>
      </c>
      <c r="H681" s="10">
        <v>5465</v>
      </c>
      <c r="I681" s="10">
        <v>6030</v>
      </c>
      <c r="J681" s="10">
        <v>24724</v>
      </c>
      <c r="K681" s="9">
        <v>1</v>
      </c>
      <c r="Z681" s="34"/>
      <c r="AA681" s="34"/>
      <c r="AB681" s="34"/>
      <c r="AC681" s="34"/>
      <c r="AD681" s="34"/>
    </row>
    <row r="682" spans="1:45" ht="15.6" x14ac:dyDescent="0.3">
      <c r="A682" s="8" t="s">
        <v>1418</v>
      </c>
      <c r="B682" s="9" t="s">
        <v>59</v>
      </c>
      <c r="C682" s="9" t="s">
        <v>1419</v>
      </c>
      <c r="D682" s="9" t="s">
        <v>966</v>
      </c>
      <c r="E682" s="10">
        <v>4362</v>
      </c>
      <c r="F682" s="10">
        <v>4798</v>
      </c>
      <c r="G682" s="10">
        <v>5234</v>
      </c>
      <c r="H682" s="10">
        <v>5671</v>
      </c>
      <c r="I682" s="10">
        <v>6107</v>
      </c>
      <c r="J682" s="10">
        <v>24724</v>
      </c>
      <c r="K682" s="9">
        <v>1</v>
      </c>
    </row>
    <row r="683" spans="1:45" ht="15.6" x14ac:dyDescent="0.3">
      <c r="A683" s="8" t="s">
        <v>1420</v>
      </c>
      <c r="B683" s="9" t="s">
        <v>59</v>
      </c>
      <c r="C683" s="9" t="s">
        <v>1421</v>
      </c>
      <c r="D683" s="9" t="s">
        <v>1009</v>
      </c>
      <c r="E683" s="10">
        <v>4580</v>
      </c>
      <c r="F683" s="10">
        <v>5038</v>
      </c>
      <c r="G683" s="10">
        <v>5496</v>
      </c>
      <c r="H683" s="10">
        <v>5955</v>
      </c>
      <c r="I683" s="10">
        <v>6413</v>
      </c>
      <c r="J683" s="10">
        <v>24724</v>
      </c>
      <c r="K683" s="9">
        <v>0</v>
      </c>
    </row>
    <row r="684" spans="1:45" ht="15.6" x14ac:dyDescent="0.3">
      <c r="A684" s="8" t="s">
        <v>1422</v>
      </c>
      <c r="B684" s="9" t="s">
        <v>59</v>
      </c>
      <c r="C684" s="9" t="s">
        <v>1423</v>
      </c>
      <c r="D684" s="9" t="s">
        <v>559</v>
      </c>
      <c r="E684" s="10">
        <v>5567</v>
      </c>
      <c r="F684" s="10">
        <v>6124</v>
      </c>
      <c r="G684" s="10">
        <v>6681</v>
      </c>
      <c r="H684" s="10">
        <v>7238</v>
      </c>
      <c r="I684" s="10">
        <v>7794</v>
      </c>
      <c r="J684" s="10">
        <v>24724</v>
      </c>
      <c r="K684" s="9">
        <v>0</v>
      </c>
    </row>
    <row r="685" spans="1:45" ht="15.6" x14ac:dyDescent="0.3">
      <c r="A685" s="8" t="s">
        <v>1424</v>
      </c>
      <c r="B685" s="9" t="s">
        <v>59</v>
      </c>
      <c r="C685" s="9" t="s">
        <v>1425</v>
      </c>
      <c r="D685" s="9" t="s">
        <v>372</v>
      </c>
      <c r="E685" s="10">
        <v>3768</v>
      </c>
      <c r="F685" s="10">
        <v>4145</v>
      </c>
      <c r="G685" s="10">
        <v>4522</v>
      </c>
      <c r="H685" s="10">
        <v>4899</v>
      </c>
      <c r="I685" s="10">
        <v>5276</v>
      </c>
      <c r="J685" s="10">
        <v>24724</v>
      </c>
      <c r="K685" s="9">
        <v>1</v>
      </c>
    </row>
    <row r="686" spans="1:45" ht="15.6" x14ac:dyDescent="0.3">
      <c r="A686" s="8" t="s">
        <v>1426</v>
      </c>
      <c r="B686" s="9" t="s">
        <v>11</v>
      </c>
      <c r="C686" s="9" t="s">
        <v>1427</v>
      </c>
      <c r="D686" s="9" t="s">
        <v>231</v>
      </c>
      <c r="E686" s="10">
        <v>5050</v>
      </c>
      <c r="F686" s="10">
        <v>5808</v>
      </c>
      <c r="G686" s="10">
        <v>6565</v>
      </c>
      <c r="H686" s="10">
        <v>7323</v>
      </c>
      <c r="I686" s="10">
        <v>8080</v>
      </c>
      <c r="J686" s="10">
        <v>24724</v>
      </c>
      <c r="K686" s="9">
        <v>0</v>
      </c>
      <c r="T686" s="34"/>
    </row>
    <row r="687" spans="1:45" ht="15.6" x14ac:dyDescent="0.3">
      <c r="A687" s="8" t="s">
        <v>1428</v>
      </c>
      <c r="B687" s="9" t="s">
        <v>11</v>
      </c>
      <c r="C687" s="9" t="s">
        <v>1429</v>
      </c>
      <c r="D687" s="9" t="s">
        <v>97</v>
      </c>
      <c r="E687" s="10">
        <v>5845</v>
      </c>
      <c r="F687" s="10">
        <v>6722</v>
      </c>
      <c r="G687" s="10">
        <v>7599</v>
      </c>
      <c r="H687" s="10">
        <v>8476</v>
      </c>
      <c r="I687" s="10">
        <v>9353</v>
      </c>
      <c r="J687" s="10">
        <v>24724</v>
      </c>
      <c r="K687" s="9">
        <v>0</v>
      </c>
      <c r="P687" s="34"/>
      <c r="Q687" s="34"/>
      <c r="R687" s="34"/>
      <c r="S687" s="34"/>
      <c r="AS687" s="34"/>
    </row>
    <row r="688" spans="1:45" s="34" customFormat="1" ht="15.6" x14ac:dyDescent="0.3">
      <c r="A688" s="31" t="s">
        <v>1430</v>
      </c>
      <c r="B688" s="32" t="s">
        <v>11</v>
      </c>
      <c r="C688" s="32" t="s">
        <v>1431</v>
      </c>
      <c r="D688" s="32" t="s">
        <v>19</v>
      </c>
      <c r="E688" s="33">
        <v>6767</v>
      </c>
      <c r="F688" s="33">
        <v>7782</v>
      </c>
      <c r="G688" s="33">
        <v>8797</v>
      </c>
      <c r="H688" s="33">
        <v>9812</v>
      </c>
      <c r="I688" s="33">
        <v>10827</v>
      </c>
      <c r="J688" s="33">
        <v>24724</v>
      </c>
      <c r="K688" s="32">
        <v>0</v>
      </c>
      <c r="P688" s="1"/>
      <c r="Q688" s="1"/>
      <c r="R688" s="1"/>
      <c r="S688" s="1"/>
      <c r="T688" s="1"/>
      <c r="V688" s="1"/>
      <c r="W688" s="1"/>
      <c r="Z688" s="1"/>
      <c r="AA688" s="1"/>
      <c r="AB688" s="1"/>
      <c r="AC688" s="1"/>
      <c r="AD688" s="1"/>
      <c r="AS688" s="1"/>
    </row>
    <row r="689" spans="1:23" ht="15.6" x14ac:dyDescent="0.3">
      <c r="A689" s="31" t="s">
        <v>1432</v>
      </c>
      <c r="B689" s="32" t="s">
        <v>11</v>
      </c>
      <c r="C689" s="32" t="s">
        <v>1433</v>
      </c>
      <c r="D689" s="32" t="s">
        <v>194</v>
      </c>
      <c r="E689" s="33">
        <v>4362</v>
      </c>
      <c r="F689" s="33">
        <v>5017</v>
      </c>
      <c r="G689" s="33">
        <v>5671</v>
      </c>
      <c r="H689" s="33">
        <v>6325</v>
      </c>
      <c r="I689" s="33">
        <v>6979</v>
      </c>
      <c r="J689" s="33">
        <v>24724</v>
      </c>
      <c r="K689" s="32">
        <v>0</v>
      </c>
      <c r="V689" s="34"/>
      <c r="W689" s="34"/>
    </row>
    <row r="690" spans="1:23" x14ac:dyDescent="0.25">
      <c r="A690" s="1" t="s">
        <v>1434</v>
      </c>
      <c r="B690" s="1" t="s">
        <v>11</v>
      </c>
      <c r="C690" s="1" t="s">
        <v>1435</v>
      </c>
      <c r="D690" s="2" t="s">
        <v>27</v>
      </c>
      <c r="E690" s="3">
        <v>7460</v>
      </c>
      <c r="F690" s="3">
        <v>8580</v>
      </c>
      <c r="G690" s="3">
        <v>9700</v>
      </c>
      <c r="H690" s="3">
        <v>10819</v>
      </c>
      <c r="I690" s="3">
        <v>11938</v>
      </c>
      <c r="J690" s="3">
        <v>24724</v>
      </c>
      <c r="K690" s="2">
        <v>0</v>
      </c>
    </row>
    <row r="691" spans="1:23" x14ac:dyDescent="0.25">
      <c r="A691" s="1" t="s">
        <v>1436</v>
      </c>
      <c r="B691" s="1" t="s">
        <v>11</v>
      </c>
      <c r="C691" s="1" t="s">
        <v>1437</v>
      </c>
      <c r="D691" s="2" t="s">
        <v>81</v>
      </c>
      <c r="E691" s="3">
        <v>7834</v>
      </c>
      <c r="F691" s="3">
        <v>9009</v>
      </c>
      <c r="G691" s="3">
        <v>10184</v>
      </c>
      <c r="H691" s="3">
        <v>11360</v>
      </c>
      <c r="I691" s="3">
        <v>12535</v>
      </c>
      <c r="J691" s="3">
        <v>24724</v>
      </c>
      <c r="K691" s="2">
        <v>0</v>
      </c>
    </row>
    <row r="692" spans="1:23" x14ac:dyDescent="0.25">
      <c r="A692" s="1" t="s">
        <v>1438</v>
      </c>
      <c r="B692" s="1" t="s">
        <v>11</v>
      </c>
      <c r="C692" s="1" t="s">
        <v>1439</v>
      </c>
      <c r="D692" s="2" t="s">
        <v>87</v>
      </c>
      <c r="E692" s="3">
        <v>3956</v>
      </c>
      <c r="F692" s="3">
        <v>4550</v>
      </c>
      <c r="G692" s="3">
        <v>5144</v>
      </c>
      <c r="H692" s="3">
        <v>5737</v>
      </c>
      <c r="I692" s="3">
        <v>6330</v>
      </c>
      <c r="J692" s="3">
        <v>24724</v>
      </c>
      <c r="K692" s="2">
        <v>1</v>
      </c>
    </row>
    <row r="693" spans="1:23" x14ac:dyDescent="0.25">
      <c r="A693" s="1" t="s">
        <v>1440</v>
      </c>
      <c r="B693" s="1" t="s">
        <v>11</v>
      </c>
      <c r="C693" s="1" t="s">
        <v>1441</v>
      </c>
      <c r="D693" s="2" t="s">
        <v>194</v>
      </c>
      <c r="E693" s="3">
        <v>4362</v>
      </c>
      <c r="F693" s="3">
        <v>5017</v>
      </c>
      <c r="G693" s="3">
        <v>5671</v>
      </c>
      <c r="H693" s="3">
        <v>6325</v>
      </c>
      <c r="I693" s="3">
        <v>6979</v>
      </c>
      <c r="J693" s="3">
        <v>24724</v>
      </c>
      <c r="K693" s="2">
        <v>1</v>
      </c>
    </row>
    <row r="694" spans="1:23" x14ac:dyDescent="0.25">
      <c r="A694" s="1" t="s">
        <v>1442</v>
      </c>
      <c r="B694" s="1" t="s">
        <v>11</v>
      </c>
      <c r="C694" s="1" t="s">
        <v>1443</v>
      </c>
      <c r="D694" s="2" t="s">
        <v>231</v>
      </c>
      <c r="E694" s="3">
        <v>5050</v>
      </c>
      <c r="F694" s="3">
        <v>5808</v>
      </c>
      <c r="G694" s="3">
        <v>6565</v>
      </c>
      <c r="H694" s="3">
        <v>7323</v>
      </c>
      <c r="I694" s="3">
        <v>8080</v>
      </c>
      <c r="J694" s="3">
        <v>24724</v>
      </c>
      <c r="K694" s="2">
        <v>0</v>
      </c>
    </row>
    <row r="695" spans="1:23" x14ac:dyDescent="0.25">
      <c r="A695" s="1" t="s">
        <v>1444</v>
      </c>
      <c r="B695" s="1" t="s">
        <v>11</v>
      </c>
      <c r="C695" s="1" t="s">
        <v>1445</v>
      </c>
      <c r="D695" s="2" t="s">
        <v>97</v>
      </c>
      <c r="E695" s="3">
        <v>5845</v>
      </c>
      <c r="F695" s="3">
        <v>6722</v>
      </c>
      <c r="G695" s="3">
        <v>7599</v>
      </c>
      <c r="H695" s="3">
        <v>8476</v>
      </c>
      <c r="I695" s="3">
        <v>9353</v>
      </c>
      <c r="J695" s="3">
        <v>24724</v>
      </c>
      <c r="K695" s="2">
        <v>0</v>
      </c>
    </row>
    <row r="696" spans="1:23" x14ac:dyDescent="0.25">
      <c r="A696" s="1" t="s">
        <v>1446</v>
      </c>
      <c r="B696" s="1" t="s">
        <v>11</v>
      </c>
      <c r="C696" s="1" t="s">
        <v>1447</v>
      </c>
      <c r="D696" s="2" t="s">
        <v>1110</v>
      </c>
      <c r="E696" s="3">
        <v>6445</v>
      </c>
      <c r="F696" s="3">
        <v>7412</v>
      </c>
      <c r="G696" s="3">
        <v>8378</v>
      </c>
      <c r="H696" s="3">
        <v>9345</v>
      </c>
      <c r="I696" s="3">
        <v>10312</v>
      </c>
      <c r="J696" s="3">
        <v>24724</v>
      </c>
      <c r="K696" s="2">
        <v>0</v>
      </c>
    </row>
    <row r="697" spans="1:23" x14ac:dyDescent="0.25">
      <c r="A697" s="1" t="s">
        <v>1448</v>
      </c>
      <c r="B697" s="1" t="s">
        <v>11</v>
      </c>
      <c r="C697" s="1" t="s">
        <v>1449</v>
      </c>
      <c r="D697" s="2" t="s">
        <v>1450</v>
      </c>
      <c r="E697" s="3">
        <v>3418</v>
      </c>
      <c r="F697" s="3">
        <v>3931</v>
      </c>
      <c r="G697" s="3">
        <v>4443</v>
      </c>
      <c r="H697" s="3">
        <v>4956</v>
      </c>
      <c r="I697" s="3">
        <v>5468</v>
      </c>
      <c r="J697" s="3">
        <v>24724</v>
      </c>
      <c r="K697" s="2">
        <v>1</v>
      </c>
    </row>
    <row r="698" spans="1:23" x14ac:dyDescent="0.25">
      <c r="A698" s="1" t="s">
        <v>1451</v>
      </c>
      <c r="B698" s="1" t="s">
        <v>11</v>
      </c>
      <c r="C698" s="1" t="s">
        <v>1452</v>
      </c>
      <c r="D698" s="2" t="s">
        <v>36</v>
      </c>
      <c r="E698" s="3">
        <v>3589</v>
      </c>
      <c r="F698" s="3">
        <v>4128</v>
      </c>
      <c r="G698" s="3">
        <v>4666</v>
      </c>
      <c r="H698" s="3">
        <v>5204</v>
      </c>
      <c r="I698" s="3">
        <v>5742</v>
      </c>
      <c r="J698" s="3">
        <v>24724</v>
      </c>
      <c r="K698" s="2">
        <v>1</v>
      </c>
    </row>
    <row r="699" spans="1:23" x14ac:dyDescent="0.25">
      <c r="A699" s="1" t="s">
        <v>1453</v>
      </c>
      <c r="B699" s="1" t="s">
        <v>11</v>
      </c>
      <c r="C699" s="1" t="s">
        <v>1454</v>
      </c>
      <c r="D699" s="2" t="s">
        <v>39</v>
      </c>
      <c r="E699" s="3">
        <v>4154</v>
      </c>
      <c r="F699" s="3">
        <v>4778</v>
      </c>
      <c r="G699" s="3">
        <v>5401</v>
      </c>
      <c r="H699" s="3">
        <v>6025</v>
      </c>
      <c r="I699" s="3">
        <v>6648</v>
      </c>
      <c r="J699" s="3">
        <v>24724</v>
      </c>
      <c r="K699" s="2">
        <v>1</v>
      </c>
    </row>
    <row r="700" spans="1:23" x14ac:dyDescent="0.25">
      <c r="A700" s="1" t="s">
        <v>1455</v>
      </c>
      <c r="B700" s="1" t="s">
        <v>11</v>
      </c>
      <c r="C700" s="1" t="s">
        <v>1456</v>
      </c>
      <c r="D700" s="2" t="s">
        <v>210</v>
      </c>
      <c r="E700" s="3">
        <v>4580</v>
      </c>
      <c r="F700" s="3">
        <v>5267</v>
      </c>
      <c r="G700" s="3">
        <v>5954</v>
      </c>
      <c r="H700" s="3">
        <v>6641</v>
      </c>
      <c r="I700" s="3">
        <v>7328</v>
      </c>
      <c r="J700" s="3">
        <v>24724</v>
      </c>
      <c r="K700" s="2">
        <v>1</v>
      </c>
    </row>
    <row r="701" spans="1:23" x14ac:dyDescent="0.25">
      <c r="A701" s="1" t="s">
        <v>1457</v>
      </c>
      <c r="B701" s="1" t="s">
        <v>11</v>
      </c>
      <c r="C701" s="1" t="s">
        <v>1458</v>
      </c>
      <c r="D701" s="2" t="s">
        <v>199</v>
      </c>
      <c r="E701" s="3">
        <v>5567</v>
      </c>
      <c r="F701" s="3">
        <v>6403</v>
      </c>
      <c r="G701" s="3">
        <v>7238</v>
      </c>
      <c r="H701" s="3">
        <v>8073</v>
      </c>
      <c r="I701" s="3">
        <v>8908</v>
      </c>
      <c r="J701" s="3">
        <v>24724</v>
      </c>
      <c r="K701" s="2">
        <v>1</v>
      </c>
    </row>
    <row r="702" spans="1:23" x14ac:dyDescent="0.25">
      <c r="A702" s="1" t="s">
        <v>1459</v>
      </c>
      <c r="B702" s="1" t="s">
        <v>43</v>
      </c>
      <c r="C702" s="1" t="s">
        <v>1460</v>
      </c>
      <c r="D702" s="2" t="s">
        <v>45</v>
      </c>
      <c r="E702" s="3">
        <v>6855</v>
      </c>
      <c r="F702" s="3">
        <v>7541</v>
      </c>
      <c r="G702" s="3">
        <v>8226</v>
      </c>
      <c r="H702" s="3">
        <v>9176</v>
      </c>
      <c r="I702" s="3">
        <v>10125</v>
      </c>
      <c r="J702" s="3">
        <v>24724</v>
      </c>
      <c r="K702" s="2">
        <v>0</v>
      </c>
    </row>
    <row r="703" spans="1:23" x14ac:dyDescent="0.25">
      <c r="A703" s="1" t="s">
        <v>1461</v>
      </c>
      <c r="B703" s="1" t="s">
        <v>43</v>
      </c>
      <c r="C703" s="1" t="s">
        <v>1462</v>
      </c>
      <c r="D703" s="2" t="s">
        <v>48</v>
      </c>
      <c r="E703" s="3">
        <v>7557</v>
      </c>
      <c r="F703" s="3">
        <v>8313</v>
      </c>
      <c r="G703" s="3">
        <v>9068</v>
      </c>
      <c r="H703" s="3">
        <v>10116</v>
      </c>
      <c r="I703" s="3">
        <v>11163</v>
      </c>
      <c r="J703" s="3">
        <v>24724</v>
      </c>
      <c r="K703" s="2">
        <v>0</v>
      </c>
    </row>
    <row r="704" spans="1:23" x14ac:dyDescent="0.25">
      <c r="A704" s="1" t="s">
        <v>1463</v>
      </c>
      <c r="B704" s="1" t="s">
        <v>43</v>
      </c>
      <c r="C704" s="1" t="s">
        <v>1464</v>
      </c>
      <c r="D704" s="2" t="s">
        <v>601</v>
      </c>
      <c r="E704" s="3">
        <v>8748</v>
      </c>
      <c r="F704" s="3">
        <v>9623</v>
      </c>
      <c r="G704" s="3">
        <v>10498</v>
      </c>
      <c r="H704" s="3">
        <v>11710</v>
      </c>
      <c r="I704" s="3">
        <v>12922</v>
      </c>
      <c r="J704" s="3">
        <v>24724</v>
      </c>
      <c r="K704" s="2">
        <v>0</v>
      </c>
    </row>
    <row r="705" spans="1:11" x14ac:dyDescent="0.25">
      <c r="A705" s="1" t="s">
        <v>1465</v>
      </c>
      <c r="B705" s="1" t="s">
        <v>43</v>
      </c>
      <c r="C705" s="1" t="s">
        <v>1466</v>
      </c>
      <c r="D705" s="2" t="s">
        <v>604</v>
      </c>
      <c r="E705" s="3">
        <v>9645</v>
      </c>
      <c r="F705" s="3">
        <v>10610</v>
      </c>
      <c r="G705" s="3">
        <v>11574</v>
      </c>
      <c r="H705" s="3">
        <v>12911</v>
      </c>
      <c r="I705" s="3">
        <v>14247</v>
      </c>
      <c r="J705" s="3">
        <v>24724</v>
      </c>
      <c r="K705" s="2">
        <v>0</v>
      </c>
    </row>
    <row r="706" spans="1:11" x14ac:dyDescent="0.25">
      <c r="A706" s="1" t="s">
        <v>1467</v>
      </c>
      <c r="B706" s="1" t="s">
        <v>43</v>
      </c>
      <c r="C706" s="1" t="s">
        <v>1468</v>
      </c>
      <c r="D706" s="2" t="s">
        <v>616</v>
      </c>
      <c r="E706" s="3">
        <v>3635</v>
      </c>
      <c r="F706" s="3">
        <v>3999</v>
      </c>
      <c r="G706" s="3">
        <v>4362</v>
      </c>
      <c r="H706" s="3">
        <v>4866</v>
      </c>
      <c r="I706" s="3">
        <v>5369</v>
      </c>
      <c r="J706" s="3">
        <v>24724</v>
      </c>
      <c r="K706" s="2">
        <v>0</v>
      </c>
    </row>
    <row r="707" spans="1:11" x14ac:dyDescent="0.25">
      <c r="A707" s="1" t="s">
        <v>1469</v>
      </c>
      <c r="B707" s="1" t="s">
        <v>43</v>
      </c>
      <c r="C707" s="1" t="s">
        <v>1470</v>
      </c>
      <c r="D707" s="2" t="s">
        <v>607</v>
      </c>
      <c r="E707" s="3">
        <v>4209</v>
      </c>
      <c r="F707" s="3">
        <v>4630</v>
      </c>
      <c r="G707" s="3">
        <v>5050</v>
      </c>
      <c r="H707" s="3">
        <v>5633</v>
      </c>
      <c r="I707" s="3">
        <v>6216</v>
      </c>
      <c r="J707" s="3">
        <v>24724</v>
      </c>
      <c r="K707" s="2">
        <v>0</v>
      </c>
    </row>
    <row r="708" spans="1:11" x14ac:dyDescent="0.25">
      <c r="A708" s="1" t="s">
        <v>1471</v>
      </c>
      <c r="B708" s="1" t="s">
        <v>43</v>
      </c>
      <c r="C708" s="1" t="s">
        <v>1472</v>
      </c>
      <c r="D708" s="2" t="s">
        <v>610</v>
      </c>
      <c r="E708" s="3">
        <v>5115</v>
      </c>
      <c r="F708" s="3">
        <v>5627</v>
      </c>
      <c r="G708" s="3">
        <v>6138</v>
      </c>
      <c r="H708" s="3">
        <v>6847</v>
      </c>
      <c r="I708" s="3">
        <v>7556</v>
      </c>
      <c r="J708" s="3">
        <v>24724</v>
      </c>
      <c r="K708" s="2">
        <v>0</v>
      </c>
    </row>
    <row r="709" spans="1:11" x14ac:dyDescent="0.25">
      <c r="A709" s="1" t="s">
        <v>1473</v>
      </c>
      <c r="B709" s="1" t="s">
        <v>43</v>
      </c>
      <c r="C709" s="1" t="s">
        <v>1474</v>
      </c>
      <c r="D709" s="2" t="s">
        <v>104</v>
      </c>
      <c r="E709" s="3">
        <v>5639</v>
      </c>
      <c r="F709" s="3">
        <v>6203</v>
      </c>
      <c r="G709" s="3">
        <v>6767</v>
      </c>
      <c r="H709" s="3">
        <v>7549</v>
      </c>
      <c r="I709" s="3">
        <v>8330</v>
      </c>
      <c r="J709" s="3">
        <v>24724</v>
      </c>
      <c r="K709" s="2">
        <v>0</v>
      </c>
    </row>
    <row r="710" spans="1:11" x14ac:dyDescent="0.25">
      <c r="A710" s="1" t="s">
        <v>1475</v>
      </c>
      <c r="B710" s="1" t="s">
        <v>43</v>
      </c>
      <c r="C710" s="1" t="s">
        <v>1476</v>
      </c>
      <c r="D710" s="2" t="s">
        <v>108</v>
      </c>
      <c r="E710" s="3">
        <v>6528</v>
      </c>
      <c r="F710" s="3">
        <v>7181</v>
      </c>
      <c r="G710" s="3">
        <v>7833</v>
      </c>
      <c r="H710" s="3">
        <v>8738</v>
      </c>
      <c r="I710" s="3">
        <v>9643</v>
      </c>
      <c r="J710" s="3">
        <v>24724</v>
      </c>
      <c r="K710" s="2">
        <v>0</v>
      </c>
    </row>
    <row r="711" spans="1:11" x14ac:dyDescent="0.25">
      <c r="A711" s="1" t="s">
        <v>1477</v>
      </c>
      <c r="B711" s="1" t="s">
        <v>59</v>
      </c>
      <c r="C711" s="1" t="s">
        <v>1478</v>
      </c>
      <c r="D711" s="2" t="s">
        <v>74</v>
      </c>
      <c r="E711" s="3">
        <v>2812</v>
      </c>
      <c r="F711" s="3">
        <v>3093</v>
      </c>
      <c r="G711" s="3">
        <v>3374</v>
      </c>
      <c r="H711" s="3">
        <v>3656</v>
      </c>
      <c r="I711" s="3">
        <v>3937</v>
      </c>
      <c r="J711" s="3">
        <v>24724</v>
      </c>
      <c r="K711" s="2">
        <v>1</v>
      </c>
    </row>
    <row r="712" spans="1:11" x14ac:dyDescent="0.25">
      <c r="A712" s="1" t="s">
        <v>1479</v>
      </c>
      <c r="B712" s="1" t="s">
        <v>59</v>
      </c>
      <c r="C712" s="1" t="s">
        <v>1480</v>
      </c>
      <c r="D712" s="2" t="s">
        <v>375</v>
      </c>
      <c r="E712" s="3">
        <v>2953</v>
      </c>
      <c r="F712" s="3">
        <v>3248</v>
      </c>
      <c r="G712" s="3">
        <v>3543</v>
      </c>
      <c r="H712" s="3">
        <v>3838</v>
      </c>
      <c r="I712" s="3">
        <v>4133</v>
      </c>
      <c r="J712" s="3">
        <v>24724</v>
      </c>
      <c r="K712" s="2">
        <v>1</v>
      </c>
    </row>
    <row r="713" spans="1:11" x14ac:dyDescent="0.25">
      <c r="A713" s="1" t="s">
        <v>1481</v>
      </c>
      <c r="B713" s="1" t="s">
        <v>1482</v>
      </c>
      <c r="C713" s="1" t="s">
        <v>1483</v>
      </c>
      <c r="D713" s="2" t="s">
        <v>1484</v>
      </c>
      <c r="E713" s="3">
        <v>2812</v>
      </c>
      <c r="F713" s="3">
        <v>6528</v>
      </c>
      <c r="G713" s="3">
        <v>10272</v>
      </c>
      <c r="H713" s="3">
        <v>14014</v>
      </c>
      <c r="I713" s="3">
        <v>17757</v>
      </c>
      <c r="J713" s="3">
        <v>24724</v>
      </c>
      <c r="K713" s="2">
        <v>0</v>
      </c>
    </row>
    <row r="714" spans="1:11" x14ac:dyDescent="0.25">
      <c r="A714" s="1" t="s">
        <v>1485</v>
      </c>
      <c r="B714" s="1" t="s">
        <v>158</v>
      </c>
      <c r="C714" s="1" t="s">
        <v>1486</v>
      </c>
      <c r="D714" s="2" t="s">
        <v>259</v>
      </c>
      <c r="E714" s="3">
        <v>5288</v>
      </c>
      <c r="F714" s="3">
        <v>5818</v>
      </c>
      <c r="G714" s="3">
        <v>6347</v>
      </c>
      <c r="H714" s="3">
        <v>6876</v>
      </c>
      <c r="I714" s="3">
        <v>7405</v>
      </c>
      <c r="J714" s="3">
        <v>24724</v>
      </c>
      <c r="K714" s="2">
        <v>1</v>
      </c>
    </row>
    <row r="715" spans="1:11" x14ac:dyDescent="0.25">
      <c r="A715" s="1" t="s">
        <v>1487</v>
      </c>
      <c r="B715" s="1" t="s">
        <v>158</v>
      </c>
      <c r="C715" s="1" t="s">
        <v>1488</v>
      </c>
      <c r="D715" s="2" t="s">
        <v>277</v>
      </c>
      <c r="E715" s="3">
        <v>6122</v>
      </c>
      <c r="F715" s="3">
        <v>6735</v>
      </c>
      <c r="G715" s="3">
        <v>7347</v>
      </c>
      <c r="H715" s="3">
        <v>7960</v>
      </c>
      <c r="I715" s="3">
        <v>8572</v>
      </c>
      <c r="J715" s="3">
        <v>24724</v>
      </c>
      <c r="K715" s="2">
        <v>1</v>
      </c>
    </row>
    <row r="716" spans="1:11" x14ac:dyDescent="0.25">
      <c r="A716" s="1" t="s">
        <v>1489</v>
      </c>
      <c r="B716" s="1" t="s">
        <v>158</v>
      </c>
      <c r="C716" s="1" t="s">
        <v>1490</v>
      </c>
      <c r="D716" s="2" t="s">
        <v>528</v>
      </c>
      <c r="E716" s="3">
        <v>6750</v>
      </c>
      <c r="F716" s="3">
        <v>7425</v>
      </c>
      <c r="G716" s="3">
        <v>8100</v>
      </c>
      <c r="H716" s="3">
        <v>8775</v>
      </c>
      <c r="I716" s="3">
        <v>9450</v>
      </c>
      <c r="J716" s="3">
        <v>24724</v>
      </c>
      <c r="K716" s="2">
        <v>0</v>
      </c>
    </row>
    <row r="717" spans="1:11" x14ac:dyDescent="0.25">
      <c r="A717" s="1" t="s">
        <v>1491</v>
      </c>
      <c r="B717" s="1" t="s">
        <v>158</v>
      </c>
      <c r="C717" s="1" t="s">
        <v>1492</v>
      </c>
      <c r="D717" s="2" t="s">
        <v>996</v>
      </c>
      <c r="E717" s="3">
        <v>7442</v>
      </c>
      <c r="F717" s="3">
        <v>8186</v>
      </c>
      <c r="G717" s="3">
        <v>8930</v>
      </c>
      <c r="H717" s="3">
        <v>9674</v>
      </c>
      <c r="I717" s="3">
        <v>10418</v>
      </c>
      <c r="J717" s="3">
        <v>24724</v>
      </c>
      <c r="K717" s="2">
        <v>0</v>
      </c>
    </row>
    <row r="718" spans="1:11" x14ac:dyDescent="0.25">
      <c r="A718" s="1" t="s">
        <v>1493</v>
      </c>
      <c r="B718" s="1" t="s">
        <v>158</v>
      </c>
      <c r="C718" s="1" t="s">
        <v>1494</v>
      </c>
      <c r="D718" s="2" t="s">
        <v>256</v>
      </c>
      <c r="E718" s="3">
        <v>3758</v>
      </c>
      <c r="F718" s="3">
        <v>4134</v>
      </c>
      <c r="G718" s="3">
        <v>4510</v>
      </c>
      <c r="H718" s="3">
        <v>4886</v>
      </c>
      <c r="I718" s="3">
        <v>5262</v>
      </c>
      <c r="J718" s="3">
        <v>24724</v>
      </c>
      <c r="K718" s="2">
        <v>1</v>
      </c>
    </row>
    <row r="719" spans="1:11" x14ac:dyDescent="0.25">
      <c r="A719" s="1" t="s">
        <v>1495</v>
      </c>
      <c r="B719" s="1" t="s">
        <v>158</v>
      </c>
      <c r="C719" s="1" t="s">
        <v>1496</v>
      </c>
      <c r="D719" s="2" t="s">
        <v>168</v>
      </c>
      <c r="E719" s="3">
        <v>4144</v>
      </c>
      <c r="F719" s="3">
        <v>4559</v>
      </c>
      <c r="G719" s="3">
        <v>4973</v>
      </c>
      <c r="H719" s="3">
        <v>5387</v>
      </c>
      <c r="I719" s="3">
        <v>5801</v>
      </c>
      <c r="J719" s="3">
        <v>24724</v>
      </c>
      <c r="K719" s="2">
        <v>1</v>
      </c>
    </row>
    <row r="720" spans="1:11" x14ac:dyDescent="0.25">
      <c r="A720" s="1" t="s">
        <v>1497</v>
      </c>
      <c r="B720" s="1" t="s">
        <v>158</v>
      </c>
      <c r="C720" s="1" t="s">
        <v>1498</v>
      </c>
      <c r="D720" s="2" t="s">
        <v>272</v>
      </c>
      <c r="E720" s="3">
        <v>4568</v>
      </c>
      <c r="F720" s="3">
        <v>5026</v>
      </c>
      <c r="G720" s="3">
        <v>5483</v>
      </c>
      <c r="H720" s="3">
        <v>5940</v>
      </c>
      <c r="I720" s="3">
        <v>6396</v>
      </c>
      <c r="J720" s="3">
        <v>24724</v>
      </c>
      <c r="K720" s="2">
        <v>1</v>
      </c>
    </row>
    <row r="721" spans="1:11" x14ac:dyDescent="0.25">
      <c r="A721" s="1" t="s">
        <v>1499</v>
      </c>
      <c r="B721" s="1" t="s">
        <v>158</v>
      </c>
      <c r="C721" s="1" t="s">
        <v>1500</v>
      </c>
      <c r="D721" s="2" t="s">
        <v>1501</v>
      </c>
      <c r="E721" s="3">
        <v>5037</v>
      </c>
      <c r="F721" s="3">
        <v>5541</v>
      </c>
      <c r="G721" s="3">
        <v>6044</v>
      </c>
      <c r="H721" s="3">
        <v>6548</v>
      </c>
      <c r="I721" s="3">
        <v>7051</v>
      </c>
      <c r="J721" s="3">
        <v>24724</v>
      </c>
      <c r="K721" s="2">
        <v>1</v>
      </c>
    </row>
    <row r="722" spans="1:11" x14ac:dyDescent="0.25">
      <c r="A722" s="1" t="s">
        <v>1502</v>
      </c>
      <c r="B722" s="1" t="s">
        <v>11</v>
      </c>
      <c r="C722" s="1" t="s">
        <v>1503</v>
      </c>
      <c r="D722" s="2" t="s">
        <v>87</v>
      </c>
      <c r="E722" s="3">
        <v>3956</v>
      </c>
      <c r="F722" s="3">
        <v>4550</v>
      </c>
      <c r="G722" s="3">
        <v>5144</v>
      </c>
      <c r="H722" s="3">
        <v>5737</v>
      </c>
      <c r="I722" s="3">
        <v>6330</v>
      </c>
      <c r="J722" s="3">
        <v>24724</v>
      </c>
      <c r="K722" s="2">
        <v>0</v>
      </c>
    </row>
    <row r="723" spans="1:11" x14ac:dyDescent="0.25">
      <c r="A723" s="1" t="s">
        <v>1504</v>
      </c>
      <c r="B723" s="1" t="s">
        <v>11</v>
      </c>
      <c r="C723" s="1" t="s">
        <v>1505</v>
      </c>
      <c r="D723" s="2" t="s">
        <v>39</v>
      </c>
      <c r="E723" s="3">
        <v>4154</v>
      </c>
      <c r="F723" s="3">
        <v>4778</v>
      </c>
      <c r="G723" s="3">
        <v>5401</v>
      </c>
      <c r="H723" s="3">
        <v>6025</v>
      </c>
      <c r="I723" s="3">
        <v>6648</v>
      </c>
      <c r="J723" s="3">
        <v>24724</v>
      </c>
      <c r="K723" s="2">
        <v>0</v>
      </c>
    </row>
    <row r="724" spans="1:11" x14ac:dyDescent="0.25">
      <c r="A724" s="1" t="s">
        <v>1506</v>
      </c>
      <c r="B724" s="1" t="s">
        <v>11</v>
      </c>
      <c r="C724" s="1" t="s">
        <v>1507</v>
      </c>
      <c r="D724" s="2" t="s">
        <v>13</v>
      </c>
      <c r="E724" s="3">
        <v>4809</v>
      </c>
      <c r="F724" s="3">
        <v>5531</v>
      </c>
      <c r="G724" s="3">
        <v>6252</v>
      </c>
      <c r="H724" s="3">
        <v>6974</v>
      </c>
      <c r="I724" s="3">
        <v>7695</v>
      </c>
      <c r="J724" s="3">
        <v>24724</v>
      </c>
      <c r="K724" s="2">
        <v>0</v>
      </c>
    </row>
    <row r="725" spans="1:11" x14ac:dyDescent="0.25">
      <c r="A725" s="1" t="s">
        <v>1508</v>
      </c>
      <c r="B725" s="1" t="s">
        <v>11</v>
      </c>
      <c r="C725" s="1" t="s">
        <v>1509</v>
      </c>
      <c r="D725" s="2" t="s">
        <v>97</v>
      </c>
      <c r="E725" s="3">
        <v>5845</v>
      </c>
      <c r="F725" s="3">
        <v>6722</v>
      </c>
      <c r="G725" s="3">
        <v>7599</v>
      </c>
      <c r="H725" s="3">
        <v>8476</v>
      </c>
      <c r="I725" s="3">
        <v>9353</v>
      </c>
      <c r="J725" s="3">
        <v>24724</v>
      </c>
      <c r="K725" s="2">
        <v>0</v>
      </c>
    </row>
    <row r="726" spans="1:11" x14ac:dyDescent="0.25">
      <c r="A726" s="1" t="s">
        <v>1510</v>
      </c>
      <c r="B726" s="1" t="s">
        <v>11</v>
      </c>
      <c r="C726" s="1" t="s">
        <v>1511</v>
      </c>
      <c r="D726" s="2" t="s">
        <v>27</v>
      </c>
      <c r="E726" s="3">
        <v>7460</v>
      </c>
      <c r="F726" s="3">
        <v>8580</v>
      </c>
      <c r="G726" s="3">
        <v>9700</v>
      </c>
      <c r="H726" s="3">
        <v>10819</v>
      </c>
      <c r="I726" s="3">
        <v>11938</v>
      </c>
      <c r="J726" s="3">
        <v>24724</v>
      </c>
      <c r="K726" s="2">
        <v>0</v>
      </c>
    </row>
    <row r="727" spans="1:11" x14ac:dyDescent="0.25">
      <c r="A727" s="1" t="s">
        <v>1512</v>
      </c>
      <c r="B727" s="1" t="s">
        <v>220</v>
      </c>
      <c r="C727" s="1" t="s">
        <v>1513</v>
      </c>
      <c r="D727" s="2" t="s">
        <v>547</v>
      </c>
      <c r="E727" s="3">
        <v>4362</v>
      </c>
      <c r="F727" s="3">
        <v>4798</v>
      </c>
      <c r="G727" s="3">
        <v>5234</v>
      </c>
      <c r="H727" s="3">
        <v>5671</v>
      </c>
      <c r="I727" s="3">
        <v>6107</v>
      </c>
      <c r="J727" s="3">
        <v>24724</v>
      </c>
      <c r="K727" s="2">
        <v>1</v>
      </c>
    </row>
    <row r="728" spans="1:11" x14ac:dyDescent="0.25">
      <c r="A728" s="1" t="s">
        <v>1514</v>
      </c>
      <c r="B728" s="1" t="s">
        <v>220</v>
      </c>
      <c r="C728" s="1" t="s">
        <v>1515</v>
      </c>
      <c r="D728" s="2" t="s">
        <v>444</v>
      </c>
      <c r="E728" s="3">
        <v>4809</v>
      </c>
      <c r="F728" s="3">
        <v>5290</v>
      </c>
      <c r="G728" s="3">
        <v>5771</v>
      </c>
      <c r="H728" s="3">
        <v>6252</v>
      </c>
      <c r="I728" s="3">
        <v>6733</v>
      </c>
      <c r="J728" s="3">
        <v>24724</v>
      </c>
      <c r="K728" s="2">
        <v>1</v>
      </c>
    </row>
    <row r="729" spans="1:11" x14ac:dyDescent="0.25">
      <c r="A729" s="1" t="s">
        <v>1516</v>
      </c>
      <c r="B729" s="1" t="s">
        <v>220</v>
      </c>
      <c r="C729" s="1" t="s">
        <v>1517</v>
      </c>
      <c r="D729" s="2" t="s">
        <v>591</v>
      </c>
      <c r="E729" s="3">
        <v>5050</v>
      </c>
      <c r="F729" s="3">
        <v>5555</v>
      </c>
      <c r="G729" s="3">
        <v>6059</v>
      </c>
      <c r="H729" s="3">
        <v>6565</v>
      </c>
      <c r="I729" s="3">
        <v>7070</v>
      </c>
      <c r="J729" s="3">
        <v>24724</v>
      </c>
      <c r="K729" s="2">
        <v>0</v>
      </c>
    </row>
    <row r="730" spans="1:11" x14ac:dyDescent="0.25">
      <c r="A730" s="1" t="s">
        <v>1518</v>
      </c>
      <c r="B730" s="1" t="s">
        <v>59</v>
      </c>
      <c r="C730" s="1" t="s">
        <v>1519</v>
      </c>
      <c r="D730" s="2" t="s">
        <v>494</v>
      </c>
      <c r="E730" s="3">
        <v>3956</v>
      </c>
      <c r="F730" s="3">
        <v>4352</v>
      </c>
      <c r="G730" s="3">
        <v>4748</v>
      </c>
      <c r="H730" s="3">
        <v>5144</v>
      </c>
      <c r="I730" s="3">
        <v>5539</v>
      </c>
      <c r="J730" s="3">
        <v>24724</v>
      </c>
      <c r="K730" s="2">
        <v>1</v>
      </c>
    </row>
    <row r="731" spans="1:11" x14ac:dyDescent="0.25">
      <c r="A731" s="1" t="s">
        <v>1520</v>
      </c>
      <c r="B731" s="1" t="s">
        <v>59</v>
      </c>
      <c r="C731" s="1" t="s">
        <v>1521</v>
      </c>
      <c r="D731" s="2" t="s">
        <v>372</v>
      </c>
      <c r="E731" s="3">
        <v>3768</v>
      </c>
      <c r="F731" s="3">
        <v>4145</v>
      </c>
      <c r="G731" s="3">
        <v>4522</v>
      </c>
      <c r="H731" s="3">
        <v>4899</v>
      </c>
      <c r="I731" s="3">
        <v>5276</v>
      </c>
      <c r="J731" s="3">
        <v>24724</v>
      </c>
      <c r="K731" s="2">
        <v>1</v>
      </c>
    </row>
    <row r="732" spans="1:11" x14ac:dyDescent="0.25">
      <c r="A732" s="1" t="s">
        <v>1522</v>
      </c>
      <c r="B732" s="1" t="s">
        <v>220</v>
      </c>
      <c r="C732" s="1" t="s">
        <v>1523</v>
      </c>
      <c r="D732" s="2" t="s">
        <v>444</v>
      </c>
      <c r="E732" s="3">
        <v>4809</v>
      </c>
      <c r="F732" s="3">
        <v>5290</v>
      </c>
      <c r="G732" s="3">
        <v>5771</v>
      </c>
      <c r="H732" s="3">
        <v>6252</v>
      </c>
      <c r="I732" s="3">
        <v>6733</v>
      </c>
      <c r="J732" s="3">
        <v>24724</v>
      </c>
      <c r="K732" s="2">
        <v>1</v>
      </c>
    </row>
    <row r="733" spans="1:11" x14ac:dyDescent="0.25">
      <c r="A733" s="1" t="s">
        <v>1524</v>
      </c>
      <c r="B733" s="1" t="s">
        <v>220</v>
      </c>
      <c r="C733" s="1" t="s">
        <v>1525</v>
      </c>
      <c r="D733" s="2" t="s">
        <v>812</v>
      </c>
      <c r="E733" s="3">
        <v>5567</v>
      </c>
      <c r="F733" s="3">
        <v>6124</v>
      </c>
      <c r="G733" s="3">
        <v>6681</v>
      </c>
      <c r="H733" s="3">
        <v>7238</v>
      </c>
      <c r="I733" s="3">
        <v>7794</v>
      </c>
      <c r="J733" s="3">
        <v>24724</v>
      </c>
      <c r="K733" s="2">
        <v>1</v>
      </c>
    </row>
    <row r="734" spans="1:11" x14ac:dyDescent="0.25">
      <c r="A734" s="1" t="s">
        <v>1526</v>
      </c>
      <c r="B734" s="1" t="s">
        <v>158</v>
      </c>
      <c r="C734" s="1" t="s">
        <v>1527</v>
      </c>
      <c r="D734" s="2" t="s">
        <v>781</v>
      </c>
      <c r="E734" s="3">
        <v>7814</v>
      </c>
      <c r="F734" s="3">
        <v>8596</v>
      </c>
      <c r="G734" s="3">
        <v>9377</v>
      </c>
      <c r="H734" s="3">
        <v>10159</v>
      </c>
      <c r="I734" s="3">
        <v>10940</v>
      </c>
      <c r="J734" s="3">
        <v>24724</v>
      </c>
      <c r="K734" s="2">
        <v>0</v>
      </c>
    </row>
    <row r="735" spans="1:11" x14ac:dyDescent="0.25">
      <c r="A735" s="1" t="s">
        <v>1528</v>
      </c>
      <c r="B735" s="1" t="s">
        <v>158</v>
      </c>
      <c r="C735" s="1" t="s">
        <v>1529</v>
      </c>
      <c r="D735" s="2" t="s">
        <v>265</v>
      </c>
      <c r="E735" s="3">
        <v>8615</v>
      </c>
      <c r="F735" s="3">
        <v>9477</v>
      </c>
      <c r="G735" s="3">
        <v>10338</v>
      </c>
      <c r="H735" s="3">
        <v>11199</v>
      </c>
      <c r="I735" s="3">
        <v>12060</v>
      </c>
      <c r="J735" s="3">
        <v>24724</v>
      </c>
      <c r="K735" s="2">
        <v>0</v>
      </c>
    </row>
    <row r="736" spans="1:11" x14ac:dyDescent="0.25">
      <c r="A736" s="1" t="s">
        <v>1530</v>
      </c>
      <c r="B736" s="1" t="s">
        <v>158</v>
      </c>
      <c r="C736" s="1" t="s">
        <v>1531</v>
      </c>
      <c r="D736" s="2" t="s">
        <v>1003</v>
      </c>
      <c r="E736" s="3">
        <v>9045</v>
      </c>
      <c r="F736" s="3">
        <v>9950</v>
      </c>
      <c r="G736" s="3">
        <v>10855</v>
      </c>
      <c r="H736" s="3">
        <v>11760</v>
      </c>
      <c r="I736" s="3">
        <v>12664</v>
      </c>
      <c r="J736" s="3">
        <v>24724</v>
      </c>
      <c r="K736" s="2">
        <v>0</v>
      </c>
    </row>
    <row r="737" spans="1:11" x14ac:dyDescent="0.25">
      <c r="A737" s="1" t="s">
        <v>1532</v>
      </c>
      <c r="B737" s="1" t="s">
        <v>158</v>
      </c>
      <c r="C737" s="1" t="s">
        <v>1533</v>
      </c>
      <c r="D737" s="2" t="s">
        <v>759</v>
      </c>
      <c r="E737" s="3">
        <v>3409</v>
      </c>
      <c r="F737" s="3">
        <v>3750</v>
      </c>
      <c r="G737" s="3">
        <v>4091</v>
      </c>
      <c r="H737" s="3">
        <v>4432</v>
      </c>
      <c r="I737" s="3">
        <v>4773</v>
      </c>
      <c r="J737" s="3">
        <v>24724</v>
      </c>
      <c r="K737" s="2">
        <v>1</v>
      </c>
    </row>
    <row r="738" spans="1:11" x14ac:dyDescent="0.25">
      <c r="A738" s="1" t="s">
        <v>1534</v>
      </c>
      <c r="B738" s="1" t="s">
        <v>158</v>
      </c>
      <c r="C738" s="1" t="s">
        <v>1535</v>
      </c>
      <c r="D738" s="2" t="s">
        <v>256</v>
      </c>
      <c r="E738" s="3">
        <v>3758</v>
      </c>
      <c r="F738" s="3">
        <v>4134</v>
      </c>
      <c r="G738" s="3">
        <v>4510</v>
      </c>
      <c r="H738" s="3">
        <v>4886</v>
      </c>
      <c r="I738" s="3">
        <v>5262</v>
      </c>
      <c r="J738" s="3">
        <v>24724</v>
      </c>
      <c r="K738" s="2">
        <v>1</v>
      </c>
    </row>
    <row r="739" spans="1:11" x14ac:dyDescent="0.25">
      <c r="A739" s="1" t="s">
        <v>1536</v>
      </c>
      <c r="B739" s="1" t="s">
        <v>158</v>
      </c>
      <c r="C739" s="1" t="s">
        <v>1537</v>
      </c>
      <c r="D739" s="2" t="s">
        <v>168</v>
      </c>
      <c r="E739" s="3">
        <v>4144</v>
      </c>
      <c r="F739" s="3">
        <v>4559</v>
      </c>
      <c r="G739" s="3">
        <v>4973</v>
      </c>
      <c r="H739" s="3">
        <v>5387</v>
      </c>
      <c r="I739" s="3">
        <v>5801</v>
      </c>
      <c r="J739" s="3">
        <v>24724</v>
      </c>
      <c r="K739" s="2">
        <v>1</v>
      </c>
    </row>
    <row r="740" spans="1:11" x14ac:dyDescent="0.25">
      <c r="A740" s="1" t="s">
        <v>1538</v>
      </c>
      <c r="B740" s="1" t="s">
        <v>158</v>
      </c>
      <c r="C740" s="1" t="s">
        <v>1539</v>
      </c>
      <c r="D740" s="2" t="s">
        <v>272</v>
      </c>
      <c r="E740" s="3">
        <v>4568</v>
      </c>
      <c r="F740" s="3">
        <v>5026</v>
      </c>
      <c r="G740" s="3">
        <v>5483</v>
      </c>
      <c r="H740" s="3">
        <v>5940</v>
      </c>
      <c r="I740" s="3">
        <v>6396</v>
      </c>
      <c r="J740" s="3">
        <v>24724</v>
      </c>
      <c r="K740" s="2">
        <v>1</v>
      </c>
    </row>
    <row r="741" spans="1:11" x14ac:dyDescent="0.25">
      <c r="A741" s="1" t="s">
        <v>2131</v>
      </c>
      <c r="B741" s="1" t="s">
        <v>819</v>
      </c>
      <c r="C741" s="1" t="s">
        <v>2132</v>
      </c>
      <c r="D741" s="2" t="s">
        <v>2133</v>
      </c>
      <c r="E741" s="3">
        <v>4578</v>
      </c>
      <c r="F741" s="3">
        <v>5262</v>
      </c>
      <c r="G741" s="3">
        <v>5945</v>
      </c>
      <c r="H741" s="3">
        <v>6629</v>
      </c>
      <c r="I741" s="3">
        <v>7312</v>
      </c>
      <c r="J741" s="3">
        <v>24724</v>
      </c>
      <c r="K741" s="2" t="s">
        <v>1948</v>
      </c>
    </row>
    <row r="742" spans="1:11" x14ac:dyDescent="0.25">
      <c r="A742" s="1" t="s">
        <v>2134</v>
      </c>
      <c r="B742" s="1" t="s">
        <v>819</v>
      </c>
      <c r="C742" s="1" t="s">
        <v>2135</v>
      </c>
      <c r="D742" s="2" t="s">
        <v>1957</v>
      </c>
      <c r="E742" s="3">
        <v>5299</v>
      </c>
      <c r="F742" s="3">
        <v>6091</v>
      </c>
      <c r="G742" s="3">
        <v>6882</v>
      </c>
      <c r="H742" s="3">
        <v>7674</v>
      </c>
      <c r="I742" s="3">
        <v>8465</v>
      </c>
      <c r="J742" s="3">
        <v>24724</v>
      </c>
      <c r="K742" s="2" t="s">
        <v>1948</v>
      </c>
    </row>
    <row r="743" spans="1:11" x14ac:dyDescent="0.25">
      <c r="A743" s="1" t="s">
        <v>2136</v>
      </c>
      <c r="B743" s="1" t="s">
        <v>819</v>
      </c>
      <c r="C743" s="1" t="s">
        <v>2137</v>
      </c>
      <c r="D743" s="2" t="s">
        <v>1960</v>
      </c>
      <c r="E743" s="3">
        <v>6134</v>
      </c>
      <c r="F743" s="3">
        <v>7050</v>
      </c>
      <c r="G743" s="3">
        <v>7966</v>
      </c>
      <c r="H743" s="3">
        <v>8882</v>
      </c>
      <c r="I743" s="3">
        <v>9798</v>
      </c>
      <c r="J743" s="3">
        <v>24724</v>
      </c>
      <c r="K743" s="2" t="s">
        <v>1948</v>
      </c>
    </row>
    <row r="744" spans="1:11" x14ac:dyDescent="0.25">
      <c r="A744" s="1" t="s">
        <v>2138</v>
      </c>
      <c r="B744" s="1" t="s">
        <v>819</v>
      </c>
      <c r="C744" s="1" t="s">
        <v>2139</v>
      </c>
      <c r="D744" s="2" t="s">
        <v>1963</v>
      </c>
      <c r="E744" s="3">
        <v>7100</v>
      </c>
      <c r="F744" s="3">
        <v>8161</v>
      </c>
      <c r="G744" s="3">
        <v>9221</v>
      </c>
      <c r="H744" s="3">
        <v>10282</v>
      </c>
      <c r="I744" s="3">
        <v>11342</v>
      </c>
      <c r="J744" s="3">
        <v>24724</v>
      </c>
      <c r="K744" s="2" t="s">
        <v>1948</v>
      </c>
    </row>
    <row r="745" spans="1:11" x14ac:dyDescent="0.25">
      <c r="A745" s="1" t="s">
        <v>2140</v>
      </c>
      <c r="B745" s="1" t="s">
        <v>819</v>
      </c>
      <c r="C745" s="1" t="s">
        <v>2141</v>
      </c>
      <c r="D745" s="2" t="s">
        <v>1984</v>
      </c>
      <c r="E745" s="3">
        <v>7828</v>
      </c>
      <c r="F745" s="3">
        <v>8997</v>
      </c>
      <c r="G745" s="3">
        <v>10166</v>
      </c>
      <c r="H745" s="3">
        <v>11335</v>
      </c>
      <c r="I745" s="3">
        <v>12504</v>
      </c>
      <c r="J745" s="3">
        <v>24724</v>
      </c>
      <c r="K745" s="2" t="s">
        <v>1948</v>
      </c>
    </row>
    <row r="746" spans="1:11" x14ac:dyDescent="0.25">
      <c r="A746" s="1" t="s">
        <v>2142</v>
      </c>
      <c r="B746" s="1" t="s">
        <v>819</v>
      </c>
      <c r="C746" s="1" t="s">
        <v>2143</v>
      </c>
      <c r="D746" s="2" t="s">
        <v>1987</v>
      </c>
      <c r="E746" s="3">
        <v>8630</v>
      </c>
      <c r="F746" s="3">
        <v>9919</v>
      </c>
      <c r="G746" s="3">
        <v>11208</v>
      </c>
      <c r="H746" s="3">
        <v>12497</v>
      </c>
      <c r="I746" s="3">
        <v>13786</v>
      </c>
      <c r="J746" s="3">
        <v>24724</v>
      </c>
      <c r="K746" s="2" t="s">
        <v>1948</v>
      </c>
    </row>
    <row r="747" spans="1:11" x14ac:dyDescent="0.25">
      <c r="A747" s="1" t="s">
        <v>1540</v>
      </c>
      <c r="B747" s="1" t="s">
        <v>11</v>
      </c>
      <c r="C747" s="1" t="s">
        <v>1541</v>
      </c>
      <c r="D747" s="2" t="s">
        <v>13</v>
      </c>
      <c r="E747" s="3">
        <v>4809</v>
      </c>
      <c r="F747" s="3">
        <v>5531</v>
      </c>
      <c r="G747" s="3">
        <v>6252</v>
      </c>
      <c r="H747" s="3">
        <v>6974</v>
      </c>
      <c r="I747" s="3">
        <v>7695</v>
      </c>
      <c r="J747" s="3">
        <v>24724</v>
      </c>
      <c r="K747" s="2">
        <v>0</v>
      </c>
    </row>
    <row r="748" spans="1:11" x14ac:dyDescent="0.25">
      <c r="A748" s="1" t="s">
        <v>1542</v>
      </c>
      <c r="B748" s="1" t="s">
        <v>11</v>
      </c>
      <c r="C748" s="1" t="s">
        <v>1543</v>
      </c>
      <c r="D748" s="2" t="s">
        <v>231</v>
      </c>
      <c r="E748" s="3">
        <v>5050</v>
      </c>
      <c r="F748" s="3">
        <v>5808</v>
      </c>
      <c r="G748" s="3">
        <v>6565</v>
      </c>
      <c r="H748" s="3">
        <v>7323</v>
      </c>
      <c r="I748" s="3">
        <v>8080</v>
      </c>
      <c r="J748" s="3">
        <v>24724</v>
      </c>
      <c r="K748" s="2">
        <v>0</v>
      </c>
    </row>
    <row r="749" spans="1:11" x14ac:dyDescent="0.25">
      <c r="A749" s="1" t="s">
        <v>1544</v>
      </c>
      <c r="B749" s="1" t="s">
        <v>11</v>
      </c>
      <c r="C749" s="1" t="s">
        <v>1545</v>
      </c>
      <c r="D749" s="2" t="s">
        <v>16</v>
      </c>
      <c r="E749" s="3">
        <v>5302</v>
      </c>
      <c r="F749" s="3">
        <v>6098</v>
      </c>
      <c r="G749" s="3">
        <v>6893</v>
      </c>
      <c r="H749" s="3">
        <v>7689</v>
      </c>
      <c r="I749" s="3">
        <v>8484</v>
      </c>
      <c r="J749" s="3">
        <v>24724</v>
      </c>
      <c r="K749" s="2">
        <v>0</v>
      </c>
    </row>
    <row r="750" spans="1:11" x14ac:dyDescent="0.25">
      <c r="A750" s="1" t="s">
        <v>1546</v>
      </c>
      <c r="B750" s="1" t="s">
        <v>11</v>
      </c>
      <c r="C750" s="1" t="s">
        <v>1547</v>
      </c>
      <c r="D750" s="2" t="s">
        <v>112</v>
      </c>
      <c r="E750" s="3">
        <v>6138</v>
      </c>
      <c r="F750" s="3">
        <v>7059</v>
      </c>
      <c r="G750" s="3">
        <v>7979</v>
      </c>
      <c r="H750" s="3">
        <v>8900</v>
      </c>
      <c r="I750" s="3">
        <v>9821</v>
      </c>
      <c r="J750" s="3">
        <v>24724</v>
      </c>
      <c r="K750" s="2">
        <v>0</v>
      </c>
    </row>
    <row r="751" spans="1:11" x14ac:dyDescent="0.25">
      <c r="A751" s="1" t="s">
        <v>1548</v>
      </c>
      <c r="B751" s="1" t="s">
        <v>11</v>
      </c>
      <c r="C751" s="1" t="s">
        <v>1549</v>
      </c>
      <c r="D751" s="2" t="s">
        <v>19</v>
      </c>
      <c r="E751" s="3">
        <v>6767</v>
      </c>
      <c r="F751" s="3">
        <v>7782</v>
      </c>
      <c r="G751" s="3">
        <v>8797</v>
      </c>
      <c r="H751" s="3">
        <v>9812</v>
      </c>
      <c r="I751" s="3">
        <v>10827</v>
      </c>
      <c r="J751" s="3">
        <v>24724</v>
      </c>
      <c r="K751" s="2">
        <v>0</v>
      </c>
    </row>
    <row r="752" spans="1:11" x14ac:dyDescent="0.25">
      <c r="A752" s="1" t="s">
        <v>1550</v>
      </c>
      <c r="B752" s="1" t="s">
        <v>11</v>
      </c>
      <c r="C752" s="1" t="s">
        <v>1551</v>
      </c>
      <c r="D752" s="2" t="s">
        <v>27</v>
      </c>
      <c r="E752" s="3">
        <v>7460</v>
      </c>
      <c r="F752" s="3">
        <v>8580</v>
      </c>
      <c r="G752" s="3">
        <v>9700</v>
      </c>
      <c r="H752" s="3">
        <v>10819</v>
      </c>
      <c r="I752" s="3">
        <v>11938</v>
      </c>
      <c r="J752" s="3">
        <v>24724</v>
      </c>
      <c r="K752" s="2">
        <v>0</v>
      </c>
    </row>
    <row r="753" spans="1:11" x14ac:dyDescent="0.25">
      <c r="A753" s="1" t="s">
        <v>1552</v>
      </c>
      <c r="B753" s="1" t="s">
        <v>11</v>
      </c>
      <c r="C753" s="1" t="s">
        <v>1553</v>
      </c>
      <c r="D753" s="2" t="s">
        <v>27</v>
      </c>
      <c r="E753" s="3">
        <v>7460</v>
      </c>
      <c r="F753" s="3">
        <v>8580</v>
      </c>
      <c r="G753" s="3">
        <v>9700</v>
      </c>
      <c r="H753" s="3">
        <v>10819</v>
      </c>
      <c r="I753" s="3">
        <v>11938</v>
      </c>
      <c r="J753" s="3">
        <v>24724</v>
      </c>
      <c r="K753" s="2">
        <v>0</v>
      </c>
    </row>
    <row r="754" spans="1:11" x14ac:dyDescent="0.25">
      <c r="A754" s="1" t="s">
        <v>1554</v>
      </c>
      <c r="B754" s="1" t="s">
        <v>11</v>
      </c>
      <c r="C754" s="1" t="s">
        <v>1555</v>
      </c>
      <c r="D754" s="2" t="s">
        <v>13</v>
      </c>
      <c r="E754" s="3">
        <v>4809</v>
      </c>
      <c r="F754" s="3">
        <v>5531</v>
      </c>
      <c r="G754" s="3">
        <v>6252</v>
      </c>
      <c r="H754" s="3">
        <v>6974</v>
      </c>
      <c r="I754" s="3">
        <v>7695</v>
      </c>
      <c r="J754" s="3">
        <v>24724</v>
      </c>
      <c r="K754" s="2">
        <v>1</v>
      </c>
    </row>
    <row r="755" spans="1:11" x14ac:dyDescent="0.25">
      <c r="A755" s="1" t="s">
        <v>1556</v>
      </c>
      <c r="B755" s="1" t="s">
        <v>11</v>
      </c>
      <c r="C755" s="1" t="s">
        <v>1557</v>
      </c>
      <c r="D755" s="2" t="s">
        <v>199</v>
      </c>
      <c r="E755" s="3">
        <v>5567</v>
      </c>
      <c r="F755" s="3">
        <v>6403</v>
      </c>
      <c r="G755" s="3">
        <v>7238</v>
      </c>
      <c r="H755" s="3">
        <v>8073</v>
      </c>
      <c r="I755" s="3">
        <v>8908</v>
      </c>
      <c r="J755" s="3">
        <v>24724</v>
      </c>
      <c r="K755" s="2">
        <v>1</v>
      </c>
    </row>
    <row r="756" spans="1:11" x14ac:dyDescent="0.25">
      <c r="A756" s="1" t="s">
        <v>1558</v>
      </c>
      <c r="B756" s="1" t="s">
        <v>11</v>
      </c>
      <c r="C756" s="1" t="s">
        <v>1559</v>
      </c>
      <c r="D756" s="2" t="s">
        <v>1110</v>
      </c>
      <c r="E756" s="3">
        <v>6445</v>
      </c>
      <c r="F756" s="3">
        <v>7412</v>
      </c>
      <c r="G756" s="3">
        <v>8378</v>
      </c>
      <c r="H756" s="3">
        <v>9345</v>
      </c>
      <c r="I756" s="3">
        <v>10312</v>
      </c>
      <c r="J756" s="3">
        <v>24724</v>
      </c>
      <c r="K756" s="2">
        <v>0</v>
      </c>
    </row>
    <row r="757" spans="1:11" x14ac:dyDescent="0.25">
      <c r="A757" s="1" t="s">
        <v>508</v>
      </c>
      <c r="B757" s="1" t="s">
        <v>158</v>
      </c>
      <c r="C757" s="1" t="s">
        <v>509</v>
      </c>
      <c r="D757" s="2" t="s">
        <v>510</v>
      </c>
      <c r="E757" s="3">
        <v>11544</v>
      </c>
      <c r="F757" s="3">
        <v>12699</v>
      </c>
      <c r="G757" s="3">
        <v>13854</v>
      </c>
      <c r="H757" s="3">
        <v>15009</v>
      </c>
      <c r="I757" s="3">
        <v>16163</v>
      </c>
      <c r="J757" s="3">
        <v>43912</v>
      </c>
    </row>
    <row r="758" spans="1:11" x14ac:dyDescent="0.25">
      <c r="A758" s="1" t="s">
        <v>511</v>
      </c>
      <c r="B758" s="1" t="s">
        <v>158</v>
      </c>
      <c r="C758" s="1" t="s">
        <v>512</v>
      </c>
      <c r="D758" s="2" t="s">
        <v>513</v>
      </c>
      <c r="E758" s="3">
        <v>12121</v>
      </c>
      <c r="F758" s="3">
        <v>13334</v>
      </c>
      <c r="G758" s="3">
        <v>14547</v>
      </c>
      <c r="H758" s="3">
        <v>15759</v>
      </c>
      <c r="I758" s="3">
        <v>16970</v>
      </c>
      <c r="J758" s="3">
        <v>43912</v>
      </c>
    </row>
    <row r="759" spans="1:11" x14ac:dyDescent="0.25">
      <c r="A759" s="1" t="s">
        <v>514</v>
      </c>
      <c r="B759" s="1" t="s">
        <v>158</v>
      </c>
      <c r="C759" s="1" t="s">
        <v>515</v>
      </c>
      <c r="D759" s="2" t="s">
        <v>516</v>
      </c>
      <c r="E759" s="3">
        <v>13364</v>
      </c>
      <c r="F759" s="3">
        <v>14701</v>
      </c>
      <c r="G759" s="3">
        <v>16037</v>
      </c>
      <c r="H759" s="3">
        <v>17374</v>
      </c>
      <c r="I759" s="3">
        <v>18710</v>
      </c>
      <c r="J759" s="3">
        <v>43912</v>
      </c>
    </row>
    <row r="760" spans="1:11" x14ac:dyDescent="0.25">
      <c r="A760" s="1" t="s">
        <v>1050</v>
      </c>
      <c r="B760" s="1" t="s">
        <v>158</v>
      </c>
      <c r="C760" s="1" t="s">
        <v>1051</v>
      </c>
      <c r="D760" s="2" t="s">
        <v>1052</v>
      </c>
      <c r="E760" s="3">
        <v>14032</v>
      </c>
      <c r="F760" s="3">
        <v>15436</v>
      </c>
      <c r="G760" s="3">
        <v>16839</v>
      </c>
      <c r="H760" s="3">
        <v>18242</v>
      </c>
      <c r="I760" s="3">
        <v>19645</v>
      </c>
      <c r="J760" s="3">
        <v>43912</v>
      </c>
    </row>
    <row r="761" spans="1:11" x14ac:dyDescent="0.25">
      <c r="A761" s="1" t="s">
        <v>1053</v>
      </c>
      <c r="B761" s="1" t="s">
        <v>158</v>
      </c>
      <c r="C761" s="1" t="s">
        <v>1054</v>
      </c>
      <c r="D761" s="2" t="s">
        <v>1055</v>
      </c>
      <c r="E761" s="3">
        <v>14733</v>
      </c>
      <c r="F761" s="3">
        <v>16207</v>
      </c>
      <c r="G761" s="3">
        <v>17681</v>
      </c>
      <c r="H761" s="3">
        <v>19155</v>
      </c>
      <c r="I761" s="3">
        <v>20628</v>
      </c>
      <c r="J761" s="3">
        <v>43912</v>
      </c>
    </row>
    <row r="762" spans="1:11" x14ac:dyDescent="0.25">
      <c r="A762" s="1" t="s">
        <v>1189</v>
      </c>
      <c r="B762" s="1" t="s">
        <v>158</v>
      </c>
      <c r="C762" s="1" t="s">
        <v>1190</v>
      </c>
      <c r="D762" s="2" t="s">
        <v>1052</v>
      </c>
      <c r="E762" s="3">
        <v>14032</v>
      </c>
      <c r="F762" s="3">
        <v>15436</v>
      </c>
      <c r="G762" s="3">
        <v>16839</v>
      </c>
      <c r="H762" s="3">
        <v>18242</v>
      </c>
      <c r="I762" s="3">
        <v>19645</v>
      </c>
      <c r="J762" s="3">
        <v>43912</v>
      </c>
    </row>
    <row r="763" spans="1:11" x14ac:dyDescent="0.25">
      <c r="A763" s="1" t="s">
        <v>1191</v>
      </c>
      <c r="B763" s="1" t="s">
        <v>158</v>
      </c>
      <c r="C763" s="1" t="s">
        <v>1192</v>
      </c>
      <c r="D763" s="2" t="s">
        <v>1193</v>
      </c>
      <c r="E763" s="3">
        <v>16244</v>
      </c>
      <c r="F763" s="3">
        <v>17869</v>
      </c>
      <c r="G763" s="3">
        <v>19494</v>
      </c>
      <c r="H763" s="3">
        <v>21118</v>
      </c>
      <c r="I763" s="3">
        <v>22742</v>
      </c>
      <c r="J763" s="3">
        <v>43912</v>
      </c>
    </row>
    <row r="764" spans="1:11" x14ac:dyDescent="0.25">
      <c r="A764" s="1" t="s">
        <v>1346</v>
      </c>
      <c r="B764" s="1" t="s">
        <v>145</v>
      </c>
      <c r="C764" s="1" t="s">
        <v>1347</v>
      </c>
      <c r="D764" s="2" t="s">
        <v>1348</v>
      </c>
      <c r="E764" s="3">
        <v>6509</v>
      </c>
      <c r="F764" s="3">
        <v>6681</v>
      </c>
      <c r="G764" s="3">
        <v>6852</v>
      </c>
      <c r="H764" s="3">
        <v>7023</v>
      </c>
      <c r="I764" s="3">
        <v>7194</v>
      </c>
      <c r="J764" s="3">
        <v>24724</v>
      </c>
    </row>
    <row r="765" spans="1:11" x14ac:dyDescent="0.25">
      <c r="A765" s="1" t="s">
        <v>1349</v>
      </c>
      <c r="B765" s="1" t="s">
        <v>145</v>
      </c>
      <c r="C765" s="1" t="s">
        <v>1350</v>
      </c>
      <c r="D765" s="2" t="s">
        <v>1351</v>
      </c>
      <c r="E765" s="3">
        <v>7635</v>
      </c>
      <c r="F765" s="3">
        <v>7836</v>
      </c>
      <c r="G765" s="3">
        <v>8037</v>
      </c>
      <c r="H765" s="3">
        <v>8238</v>
      </c>
      <c r="I765" s="3">
        <v>8439</v>
      </c>
      <c r="J765" s="3">
        <v>24724</v>
      </c>
    </row>
    <row r="766" spans="1:11" x14ac:dyDescent="0.25">
      <c r="A766" s="1" t="s">
        <v>1352</v>
      </c>
      <c r="B766" s="1" t="s">
        <v>145</v>
      </c>
      <c r="C766" s="1" t="s">
        <v>1353</v>
      </c>
      <c r="D766" s="2" t="s">
        <v>1354</v>
      </c>
      <c r="E766" s="3">
        <v>8553</v>
      </c>
      <c r="F766" s="3">
        <v>8778</v>
      </c>
      <c r="G766" s="3">
        <v>9003</v>
      </c>
      <c r="H766" s="3">
        <v>9228</v>
      </c>
      <c r="I766" s="3">
        <v>9453</v>
      </c>
      <c r="J766" s="3">
        <v>24724</v>
      </c>
    </row>
    <row r="767" spans="1:11" x14ac:dyDescent="0.25">
      <c r="A767" s="1" t="s">
        <v>1355</v>
      </c>
      <c r="B767" s="1" t="s">
        <v>145</v>
      </c>
      <c r="C767" s="1" t="s">
        <v>1356</v>
      </c>
      <c r="D767" s="2" t="s">
        <v>1357</v>
      </c>
      <c r="E767" s="3">
        <v>9480</v>
      </c>
      <c r="F767" s="3">
        <v>9730</v>
      </c>
      <c r="G767" s="3">
        <v>9979</v>
      </c>
      <c r="H767" s="3">
        <v>10229</v>
      </c>
      <c r="I767" s="3">
        <v>10478</v>
      </c>
      <c r="J767" s="3">
        <v>24724</v>
      </c>
    </row>
    <row r="768" spans="1:11" x14ac:dyDescent="0.25">
      <c r="A768" s="1" t="s">
        <v>1340</v>
      </c>
      <c r="B768" s="1" t="s">
        <v>145</v>
      </c>
      <c r="C768" s="1" t="s">
        <v>1341</v>
      </c>
      <c r="D768" s="2" t="s">
        <v>1342</v>
      </c>
      <c r="E768" s="3">
        <v>10544</v>
      </c>
      <c r="F768" s="3">
        <v>10822</v>
      </c>
      <c r="G768" s="3">
        <v>11099</v>
      </c>
      <c r="H768" s="3">
        <v>11377</v>
      </c>
      <c r="I768" s="3">
        <v>11654</v>
      </c>
      <c r="J768" s="3">
        <v>24724</v>
      </c>
    </row>
    <row r="769" spans="1:10" x14ac:dyDescent="0.25">
      <c r="A769" s="1" t="s">
        <v>1343</v>
      </c>
      <c r="B769" s="1" t="s">
        <v>145</v>
      </c>
      <c r="C769" s="1" t="s">
        <v>1344</v>
      </c>
      <c r="D769" s="2" t="s">
        <v>1345</v>
      </c>
      <c r="E769" s="3">
        <v>12030</v>
      </c>
      <c r="F769" s="3">
        <v>12347</v>
      </c>
      <c r="G769" s="3">
        <v>12663</v>
      </c>
      <c r="H769" s="3">
        <v>12980</v>
      </c>
      <c r="I769" s="3">
        <v>13296</v>
      </c>
      <c r="J769" s="3">
        <v>24724</v>
      </c>
    </row>
    <row r="770" spans="1:10" x14ac:dyDescent="0.25">
      <c r="A770" s="1" t="s">
        <v>1334</v>
      </c>
      <c r="B770" s="1" t="s">
        <v>145</v>
      </c>
      <c r="C770" s="1" t="s">
        <v>1335</v>
      </c>
      <c r="D770" s="2" t="s">
        <v>1336</v>
      </c>
      <c r="E770" s="3">
        <v>13758</v>
      </c>
      <c r="F770" s="3">
        <v>14120</v>
      </c>
      <c r="G770" s="3">
        <v>14482</v>
      </c>
      <c r="H770" s="3">
        <v>14844</v>
      </c>
      <c r="I770" s="3">
        <v>15206</v>
      </c>
      <c r="J770" s="3">
        <v>24724</v>
      </c>
    </row>
    <row r="771" spans="1:10" x14ac:dyDescent="0.25">
      <c r="A771" s="1" t="s">
        <v>1337</v>
      </c>
      <c r="B771" s="1" t="s">
        <v>145</v>
      </c>
      <c r="C771" s="1" t="s">
        <v>1338</v>
      </c>
      <c r="D771" s="2" t="s">
        <v>1339</v>
      </c>
      <c r="E771" s="3">
        <v>14904</v>
      </c>
      <c r="F771" s="3">
        <v>15297</v>
      </c>
      <c r="G771" s="3">
        <v>15689</v>
      </c>
      <c r="H771" s="3">
        <v>16081</v>
      </c>
      <c r="I771" s="3">
        <v>16473</v>
      </c>
      <c r="J771" s="3">
        <v>24724</v>
      </c>
    </row>
    <row r="772" spans="1:10" x14ac:dyDescent="0.25">
      <c r="A772" s="1" t="s">
        <v>2144</v>
      </c>
      <c r="E772" s="3">
        <v>14173.83</v>
      </c>
      <c r="F772" s="3">
        <v>14173.83</v>
      </c>
      <c r="G772" s="3">
        <v>14173.83</v>
      </c>
      <c r="H772" s="3">
        <v>14173.83</v>
      </c>
      <c r="I772" s="3">
        <v>14173.83</v>
      </c>
    </row>
    <row r="773" spans="1:10" x14ac:dyDescent="0.25">
      <c r="A773" s="1" t="s">
        <v>2160</v>
      </c>
      <c r="E773" s="3">
        <f>45764/12</f>
        <v>3813.6666666666665</v>
      </c>
      <c r="F773" s="3">
        <f>AVERAGE(E773,G773)</f>
        <v>4242.708333333333</v>
      </c>
      <c r="G773" s="3">
        <f>AVERAGE(E773,I773)</f>
        <v>4671.75</v>
      </c>
      <c r="H773" s="3">
        <f>AVERAGE(G773,I773)</f>
        <v>5100.7916666666661</v>
      </c>
      <c r="I773" s="3">
        <f>66358/12</f>
        <v>5529.833333333333</v>
      </c>
    </row>
    <row r="774" spans="1:10" x14ac:dyDescent="0.25">
      <c r="A774" s="1" t="s">
        <v>2161</v>
      </c>
      <c r="E774" s="3">
        <f>47524/12</f>
        <v>3960.3333333333335</v>
      </c>
      <c r="F774" s="3">
        <f t="shared" ref="F774:F778" si="1">AVERAGE(E774,G774)</f>
        <v>4405.875</v>
      </c>
      <c r="G774" s="3">
        <f t="shared" ref="G774:G775" si="2">AVERAGE(E774,I774)</f>
        <v>4851.416666666667</v>
      </c>
      <c r="H774" s="3">
        <f t="shared" ref="H774:H778" si="3">AVERAGE(G774,I774)</f>
        <v>5296.9583333333339</v>
      </c>
      <c r="I774" s="3">
        <f>68910/12</f>
        <v>5742.5</v>
      </c>
    </row>
    <row r="775" spans="1:10" x14ac:dyDescent="0.25">
      <c r="A775" s="1" t="s">
        <v>2162</v>
      </c>
      <c r="E775" s="3">
        <f>53486/12</f>
        <v>4457.166666666667</v>
      </c>
      <c r="F775" s="3">
        <f t="shared" si="1"/>
        <v>4958.604166666667</v>
      </c>
      <c r="G775" s="3">
        <f t="shared" si="2"/>
        <v>5460.041666666667</v>
      </c>
      <c r="H775" s="3">
        <f t="shared" si="3"/>
        <v>5961.479166666667</v>
      </c>
      <c r="I775" s="3">
        <f>77555/12</f>
        <v>6462.916666666667</v>
      </c>
    </row>
    <row r="776" spans="1:10" x14ac:dyDescent="0.25">
      <c r="A776" s="1" t="s">
        <v>2163</v>
      </c>
      <c r="E776" s="3">
        <v>4820</v>
      </c>
      <c r="F776" s="3">
        <f t="shared" si="1"/>
        <v>5362.270833333333</v>
      </c>
      <c r="G776" s="3">
        <f t="shared" ref="G776" si="4">AVERAGE(E776,I776)</f>
        <v>5904.5416666666661</v>
      </c>
      <c r="H776" s="3">
        <f t="shared" si="3"/>
        <v>6446.8125</v>
      </c>
      <c r="I776" s="3">
        <v>6989.083333333333</v>
      </c>
    </row>
    <row r="777" spans="1:10" x14ac:dyDescent="0.25">
      <c r="A777" s="1" t="s">
        <v>2164</v>
      </c>
      <c r="E777" s="3">
        <v>5743.25</v>
      </c>
      <c r="F777" s="3">
        <f t="shared" si="1"/>
        <v>6054.708333333333</v>
      </c>
      <c r="G777" s="3">
        <f t="shared" ref="G777:G778" si="5">AVERAGE(E777,I777)</f>
        <v>6366.1666666666661</v>
      </c>
      <c r="H777" s="3">
        <f t="shared" si="3"/>
        <v>6677.625</v>
      </c>
      <c r="I777" s="3">
        <v>6989.083333333333</v>
      </c>
    </row>
    <row r="778" spans="1:10" x14ac:dyDescent="0.25">
      <c r="A778" s="1" t="s">
        <v>2165</v>
      </c>
      <c r="E778" s="3">
        <v>6341.75</v>
      </c>
      <c r="F778" s="3">
        <f t="shared" si="1"/>
        <v>6503.583333333333</v>
      </c>
      <c r="G778" s="3">
        <f t="shared" si="5"/>
        <v>6665.4166666666661</v>
      </c>
      <c r="H778" s="3">
        <f t="shared" si="3"/>
        <v>6827.25</v>
      </c>
      <c r="I778" s="3">
        <v>6989.083333333333</v>
      </c>
    </row>
  </sheetData>
  <sheetProtection algorithmName="SHA-512" hashValue="jcFyLuvyoBBO7REuku0kxXkziiLKEQpE1j+aO0OGw9596Q1cTx7I5Z+14seBsXBU/u3PiUniyU6cvmnP9AVKTA==" saltValue="N1kT3xr/tjUNBvU6O0EQFA==" spinCount="100000" sheet="1" objects="1" scenarios="1"/>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3FFF6"/>
  </sheetPr>
  <dimension ref="A1:Z310"/>
  <sheetViews>
    <sheetView showZeros="0" view="pageBreakPreview" zoomScale="90" zoomScaleNormal="80" zoomScaleSheetLayoutView="90" workbookViewId="0">
      <selection activeCell="H53" sqref="H53"/>
    </sheetView>
  </sheetViews>
  <sheetFormatPr defaultColWidth="9.109375" defaultRowHeight="13.2" outlineLevelRow="2" x14ac:dyDescent="0.25"/>
  <cols>
    <col min="1" max="1" width="7" style="66" bestFit="1" customWidth="1"/>
    <col min="2" max="2" width="14.6640625" style="44" customWidth="1"/>
    <col min="3" max="3" width="45" style="44" bestFit="1" customWidth="1"/>
    <col min="4" max="10" width="14.6640625" style="44" customWidth="1"/>
    <col min="11" max="14" width="10.33203125" style="44" customWidth="1"/>
    <col min="16" max="16" width="14.6640625" style="44" bestFit="1" customWidth="1"/>
    <col min="17" max="16384" width="9.109375" style="44"/>
  </cols>
  <sheetData>
    <row r="1" spans="1:26" customFormat="1" ht="22.2" customHeight="1" x14ac:dyDescent="0.25">
      <c r="A1" s="66" t="str">
        <f t="shared" ref="A1:A69" si="0">IF(AND(LEN(B1)=1,B1&gt;0),TRUE,"")</f>
        <v/>
      </c>
      <c r="B1" s="97" t="s">
        <v>1610</v>
      </c>
      <c r="C1" s="96" t="s">
        <v>1589</v>
      </c>
      <c r="D1" s="44"/>
      <c r="E1" s="44"/>
      <c r="F1" s="44"/>
      <c r="G1" s="44"/>
      <c r="H1" s="44"/>
      <c r="I1" s="44"/>
      <c r="J1" s="44"/>
      <c r="K1" s="44"/>
      <c r="L1" s="44"/>
      <c r="M1" s="44"/>
      <c r="N1" s="44"/>
      <c r="P1" s="44"/>
      <c r="Q1" s="44"/>
      <c r="R1" s="44"/>
      <c r="S1" s="44"/>
      <c r="T1" s="44"/>
      <c r="U1" s="44"/>
      <c r="V1" s="44"/>
      <c r="W1" s="44"/>
      <c r="X1" s="44"/>
      <c r="Y1" s="44"/>
      <c r="Z1" s="44"/>
    </row>
    <row r="2" spans="1:26" customFormat="1" ht="13.8" thickBot="1" x14ac:dyDescent="0.3">
      <c r="A2" s="66" t="str">
        <f t="shared" si="0"/>
        <v/>
      </c>
      <c r="B2" s="80" t="s">
        <v>1631</v>
      </c>
      <c r="C2" s="81" t="s">
        <v>1629</v>
      </c>
      <c r="D2" s="44"/>
      <c r="E2" s="44"/>
      <c r="F2" s="44"/>
      <c r="G2" s="44"/>
      <c r="H2" s="44"/>
      <c r="I2" s="44"/>
      <c r="J2" s="44"/>
      <c r="K2" s="44"/>
      <c r="L2" s="44"/>
      <c r="M2" s="44"/>
      <c r="N2" s="44"/>
      <c r="P2" s="44"/>
      <c r="Q2" s="44"/>
      <c r="R2" s="44"/>
      <c r="S2" s="44"/>
      <c r="T2" s="44"/>
      <c r="U2" s="44"/>
      <c r="V2" s="44"/>
      <c r="W2" s="44"/>
      <c r="X2" s="44"/>
      <c r="Y2" s="44"/>
      <c r="Z2" s="44"/>
    </row>
    <row r="3" spans="1:26" customFormat="1" ht="13.8" thickBot="1" x14ac:dyDescent="0.3">
      <c r="A3" s="66" t="str">
        <f t="shared" si="0"/>
        <v/>
      </c>
    </row>
    <row r="4" spans="1:26" customFormat="1" ht="13.8" thickBot="1" x14ac:dyDescent="0.3">
      <c r="A4" s="66" t="str">
        <f t="shared" si="0"/>
        <v/>
      </c>
      <c r="B4" s="52" t="s">
        <v>1691</v>
      </c>
      <c r="C4" s="45"/>
      <c r="D4" s="46"/>
      <c r="E4" s="46"/>
      <c r="F4" s="46"/>
      <c r="G4" s="46"/>
      <c r="H4" s="46"/>
      <c r="I4" s="46"/>
      <c r="J4" s="56"/>
      <c r="K4" s="44"/>
      <c r="L4" s="44"/>
      <c r="M4" s="44"/>
      <c r="N4" s="44"/>
      <c r="P4" s="44"/>
      <c r="Q4" s="44"/>
      <c r="R4" s="44"/>
      <c r="S4" s="44"/>
      <c r="T4" s="44"/>
      <c r="U4" s="44"/>
      <c r="V4" s="44"/>
      <c r="W4" s="44"/>
      <c r="X4" s="44"/>
      <c r="Y4" s="44"/>
      <c r="Z4" s="44"/>
    </row>
    <row r="5" spans="1:26" customFormat="1" ht="26.4" x14ac:dyDescent="0.25">
      <c r="A5" s="66" t="str">
        <f t="shared" si="0"/>
        <v/>
      </c>
      <c r="B5" s="82" t="s">
        <v>1612</v>
      </c>
      <c r="C5" s="76" t="s">
        <v>1571</v>
      </c>
      <c r="D5" s="76" t="s">
        <v>1609</v>
      </c>
      <c r="E5" s="76" t="s">
        <v>1584</v>
      </c>
      <c r="F5" s="76" t="s">
        <v>1589</v>
      </c>
      <c r="G5" s="76" t="s">
        <v>1590</v>
      </c>
      <c r="H5" s="76" t="s">
        <v>1591</v>
      </c>
      <c r="I5" s="76" t="s">
        <v>1592</v>
      </c>
      <c r="J5" s="83" t="s">
        <v>1588</v>
      </c>
      <c r="K5" s="44"/>
      <c r="L5" s="44"/>
      <c r="M5" s="44"/>
      <c r="N5" s="44"/>
      <c r="P5" s="44"/>
      <c r="Q5" s="44"/>
      <c r="R5" s="44"/>
      <c r="S5" s="44"/>
      <c r="T5" s="44"/>
      <c r="U5" s="44"/>
      <c r="V5" s="44"/>
      <c r="W5" s="44"/>
      <c r="X5" s="44"/>
      <c r="Y5" s="44"/>
      <c r="Z5" s="44"/>
    </row>
    <row r="6" spans="1:26" customFormat="1" x14ac:dyDescent="0.25">
      <c r="A6" s="66" t="str">
        <f t="shared" ca="1" si="0"/>
        <v/>
      </c>
      <c r="B6" s="79" t="str">
        <f ca="1">'2-Expenditures'!B6</f>
        <v>Row</v>
      </c>
      <c r="C6" s="74" t="str">
        <f>INDEX('Salary and Cost Data'!$AF$2:$AJ$2,MATCH(K6,'Salary and Cost Data'!$AF$5:$AJ$5,0))</f>
        <v>FY 2024-25</v>
      </c>
      <c r="D6" s="84">
        <f ca="1">IF(A6=TRUE,D22+D37+D46,0)</f>
        <v>0</v>
      </c>
      <c r="E6" s="74">
        <f ca="1">IF(A6=TRUE,E22,0)</f>
        <v>0</v>
      </c>
      <c r="F6" s="84">
        <f ca="1">IF(A6=TRUE,F22+F37+F46,0)</f>
        <v>0</v>
      </c>
      <c r="G6" s="84">
        <f ca="1">IF(A6=TRUE,G22+G37+G46,0)</f>
        <v>0</v>
      </c>
      <c r="H6" s="84">
        <f ca="1">IF(A6=TRUE,H22+H37+H46,0)</f>
        <v>0</v>
      </c>
      <c r="I6" s="84">
        <f ca="1">IF(A6=TRUE,I22+I37+I46,0)</f>
        <v>0</v>
      </c>
      <c r="J6" s="84">
        <f ca="1">IF(A6=TRUE,J22+J37,0)</f>
        <v>0</v>
      </c>
      <c r="K6" t="s">
        <v>1572</v>
      </c>
      <c r="L6" s="44"/>
      <c r="M6" s="44"/>
      <c r="N6" s="44"/>
      <c r="P6" s="44"/>
      <c r="Q6" s="44"/>
      <c r="R6" s="44"/>
      <c r="S6" s="44"/>
      <c r="T6" s="44"/>
      <c r="U6" s="44"/>
      <c r="V6" s="44"/>
      <c r="W6" s="44"/>
      <c r="X6" s="44"/>
      <c r="Y6" s="44"/>
      <c r="Z6" s="44"/>
    </row>
    <row r="7" spans="1:26" customFormat="1" x14ac:dyDescent="0.25">
      <c r="A7" s="66" t="b">
        <f t="shared" ca="1" si="0"/>
        <v>1</v>
      </c>
      <c r="B7" s="79" t="str">
        <f ca="1">'2-Expenditures'!B7</f>
        <v>A</v>
      </c>
      <c r="C7" s="74" t="str">
        <f>INDEX('Salary and Cost Data'!$AF$2:$AJ$2,MATCH(K7,'Salary and Cost Data'!$AF$5:$AJ$5,0))</f>
        <v>FY 2025-26</v>
      </c>
      <c r="D7" s="84">
        <f ca="1">IF(A7=TRUE,D58+D73+D82,0)</f>
        <v>0</v>
      </c>
      <c r="E7" s="74">
        <f ca="1">IF(A7=TRUE,E58,0)</f>
        <v>0</v>
      </c>
      <c r="F7" s="84">
        <f ca="1">IF(A7=TRUE,F58+F73+F82,0)</f>
        <v>0</v>
      </c>
      <c r="G7" s="84">
        <f ca="1">IF(A7=TRUE,G58+G73+G82,0)</f>
        <v>0</v>
      </c>
      <c r="H7" s="84">
        <f ca="1">IF(A7=TRUE,H58+H73+H82,0)</f>
        <v>0</v>
      </c>
      <c r="I7" s="84">
        <f ca="1">IF(A7=TRUE,I58+I73+I82,0)</f>
        <v>0</v>
      </c>
      <c r="J7" s="84">
        <f ca="1">IF(A7=TRUE,J58+J73,0)</f>
        <v>0</v>
      </c>
      <c r="K7" t="s">
        <v>1573</v>
      </c>
      <c r="L7" s="44"/>
      <c r="M7" s="44"/>
      <c r="N7" s="44"/>
      <c r="P7" s="44"/>
      <c r="Q7" s="44"/>
      <c r="R7" s="44"/>
      <c r="S7" s="44"/>
      <c r="T7" s="44"/>
      <c r="U7" s="44"/>
      <c r="V7" s="44"/>
      <c r="W7" s="44"/>
      <c r="X7" s="44"/>
      <c r="Y7" s="44"/>
      <c r="Z7" s="44"/>
    </row>
    <row r="8" spans="1:26" customFormat="1" x14ac:dyDescent="0.25">
      <c r="A8" s="66" t="b">
        <f t="shared" ca="1" si="0"/>
        <v>1</v>
      </c>
      <c r="B8" s="79" t="str">
        <f ca="1">'2-Expenditures'!B8</f>
        <v>B</v>
      </c>
      <c r="C8" s="74" t="str">
        <f>INDEX('Salary and Cost Data'!$AF$2:$AJ$2,MATCH(K8,'Salary and Cost Data'!$AF$5:$AJ$5,0))</f>
        <v>FY 2026-27</v>
      </c>
      <c r="D8" s="84">
        <f ca="1">IF(A8=TRUE,D94+D109+D118,0)</f>
        <v>0</v>
      </c>
      <c r="E8" s="74">
        <f ca="1">IF(A8=TRUE,E94,0)</f>
        <v>0</v>
      </c>
      <c r="F8" s="84">
        <f ca="1">IF(A8=TRUE,F94+F109+F118,0)</f>
        <v>0</v>
      </c>
      <c r="G8" s="84">
        <f ca="1">IF(A8=TRUE,G94+G109+G118,0)</f>
        <v>0</v>
      </c>
      <c r="H8" s="84">
        <f ca="1">IF(A8=TRUE,H94+H109+H118,0)</f>
        <v>0</v>
      </c>
      <c r="I8" s="84">
        <f ca="1">IF(A8=TRUE,I94+I109+I118,0)</f>
        <v>0</v>
      </c>
      <c r="J8" s="84">
        <f ca="1">IF(A8=TRUE,J94+J109,0)</f>
        <v>0</v>
      </c>
      <c r="K8" t="s">
        <v>1574</v>
      </c>
      <c r="L8" s="44"/>
      <c r="M8" s="44"/>
      <c r="N8" s="55"/>
      <c r="P8" s="44"/>
      <c r="Q8" s="44"/>
      <c r="R8" s="44"/>
      <c r="S8" s="44"/>
      <c r="T8" s="44"/>
      <c r="U8" s="44"/>
      <c r="V8" s="44"/>
      <c r="W8" s="44"/>
      <c r="X8" s="44"/>
      <c r="Y8" s="44"/>
      <c r="Z8" s="44"/>
    </row>
    <row r="9" spans="1:26" customFormat="1" x14ac:dyDescent="0.25">
      <c r="A9" s="66" t="b">
        <f t="shared" ca="1" si="0"/>
        <v>1</v>
      </c>
      <c r="B9" s="79" t="str">
        <f ca="1">'2-Expenditures'!B9</f>
        <v>B</v>
      </c>
      <c r="C9" s="74" t="str">
        <f>INDEX('Salary and Cost Data'!$AF$2:$AJ$2,MATCH(K9,'Salary and Cost Data'!$AF$5:$AJ$5,0))</f>
        <v>FY 2027-28</v>
      </c>
      <c r="D9" s="84">
        <f ca="1">IF(A9=TRUE,D130+D145+D154,0)</f>
        <v>0</v>
      </c>
      <c r="E9" s="74">
        <f ca="1">IF(A9=TRUE,E130,0)</f>
        <v>0</v>
      </c>
      <c r="F9" s="84">
        <f ca="1">IF(A9=TRUE,F130+F145+F154,0)</f>
        <v>0</v>
      </c>
      <c r="G9" s="84">
        <f ca="1">IF(A9=TRUE,G130+G145+G154,0)</f>
        <v>0</v>
      </c>
      <c r="H9" s="84">
        <f ca="1">IF(A9=TRUE,H130+H145+H154,0)</f>
        <v>0</v>
      </c>
      <c r="I9" s="84">
        <f ca="1">IF(A9=TRUE,I130+I145+I154,0)</f>
        <v>0</v>
      </c>
      <c r="J9" s="84">
        <f ca="1">IF(A9=TRUE,J130+J145,0)</f>
        <v>0</v>
      </c>
      <c r="K9" t="s">
        <v>1575</v>
      </c>
      <c r="L9" s="44"/>
      <c r="M9" s="44"/>
      <c r="N9" s="44"/>
      <c r="P9" s="44"/>
      <c r="Q9" s="44"/>
      <c r="R9" s="44"/>
      <c r="S9" s="44"/>
      <c r="T9" s="44"/>
      <c r="U9" s="44"/>
      <c r="V9" s="44"/>
      <c r="W9" s="44"/>
      <c r="X9" s="44"/>
      <c r="Y9" s="44"/>
      <c r="Z9" s="44"/>
    </row>
    <row r="10" spans="1:26" customFormat="1" x14ac:dyDescent="0.25">
      <c r="A10" s="66" t="b">
        <f t="shared" ca="1" si="0"/>
        <v>1</v>
      </c>
      <c r="B10" s="79" t="str">
        <f ca="1">'2-Expenditures'!B10</f>
        <v>B</v>
      </c>
      <c r="C10" s="74" t="str">
        <f>INDEX('Salary and Cost Data'!$AF$2:$AJ$2,MATCH(K10,'Salary and Cost Data'!$AF$5:$AJ$5,0))</f>
        <v>FY 2028-29</v>
      </c>
      <c r="D10" s="84">
        <f ca="1">IF(A10=TRUE,D166+D181+D190,0)</f>
        <v>0</v>
      </c>
      <c r="E10" s="74">
        <f ca="1">IF(A10=TRUE,E166,0)</f>
        <v>0</v>
      </c>
      <c r="F10" s="84">
        <f ca="1">IF(A10=TRUE,F166+F181+F190,0)</f>
        <v>0</v>
      </c>
      <c r="G10" s="84">
        <f ca="1">IF(A10=TRUE,G166+G181+G190,0)</f>
        <v>0</v>
      </c>
      <c r="H10" s="84">
        <f ca="1">IF(A10=TRUE,H166+H181+H190,0)</f>
        <v>0</v>
      </c>
      <c r="I10" s="84">
        <f ca="1">IF(A10=TRUE,I166+I181+I190,0)</f>
        <v>0</v>
      </c>
      <c r="J10" s="84">
        <f ca="1">IF(A10=TRUE,J166+J181,0)</f>
        <v>0</v>
      </c>
      <c r="K10" t="s">
        <v>1576</v>
      </c>
      <c r="L10" s="44"/>
      <c r="M10" s="44"/>
      <c r="N10" s="44"/>
      <c r="P10" s="44"/>
      <c r="Q10" s="44"/>
      <c r="R10" s="44"/>
      <c r="S10" s="44"/>
      <c r="T10" s="44"/>
      <c r="U10" s="44"/>
      <c r="V10" s="44"/>
      <c r="W10" s="44"/>
      <c r="X10" s="44"/>
      <c r="Y10" s="44"/>
      <c r="Z10" s="44"/>
    </row>
    <row r="11" spans="1:26" customFormat="1" x14ac:dyDescent="0.25">
      <c r="A11" s="66" t="str">
        <f t="shared" si="0"/>
        <v/>
      </c>
      <c r="B11" s="47"/>
      <c r="C11" s="47"/>
      <c r="D11" s="44"/>
      <c r="E11" s="44"/>
      <c r="F11" s="44"/>
      <c r="G11" s="44"/>
      <c r="H11" s="44"/>
      <c r="I11" s="44"/>
      <c r="J11" s="44"/>
      <c r="K11" s="44"/>
      <c r="L11" s="44"/>
      <c r="M11" s="44"/>
      <c r="N11" s="44"/>
      <c r="P11" s="44"/>
      <c r="Q11" s="44"/>
      <c r="R11" s="44"/>
      <c r="S11" s="44"/>
      <c r="T11" s="44"/>
      <c r="U11" s="44"/>
      <c r="V11" s="44"/>
      <c r="W11" s="44"/>
      <c r="X11" s="44"/>
      <c r="Y11" s="44"/>
      <c r="Z11" s="44"/>
    </row>
    <row r="12" spans="1:26" customFormat="1" x14ac:dyDescent="0.25">
      <c r="A12" s="66" t="str">
        <f t="shared" si="0"/>
        <v/>
      </c>
      <c r="B12" s="53" t="s">
        <v>1624</v>
      </c>
      <c r="C12" s="47"/>
      <c r="D12" s="44"/>
      <c r="E12" s="44"/>
      <c r="F12" s="44"/>
      <c r="G12" s="44"/>
      <c r="H12" s="44"/>
      <c r="I12" s="44"/>
      <c r="J12" s="44"/>
      <c r="K12" s="44"/>
      <c r="L12" s="44"/>
      <c r="M12" s="44"/>
      <c r="N12" s="44"/>
      <c r="P12" s="44"/>
      <c r="Q12" s="44"/>
      <c r="R12" s="44"/>
      <c r="S12" s="44"/>
      <c r="T12" s="44"/>
      <c r="U12" s="44"/>
      <c r="V12" s="44"/>
      <c r="W12" s="44"/>
      <c r="X12" s="44"/>
      <c r="Y12" s="44"/>
      <c r="Z12" s="44"/>
    </row>
    <row r="13" spans="1:26" customFormat="1" ht="15.6" hidden="1" outlineLevel="1" x14ac:dyDescent="0.25">
      <c r="A13" s="66" t="str">
        <f t="shared" si="0"/>
        <v/>
      </c>
      <c r="B13" s="75" t="s">
        <v>1572</v>
      </c>
      <c r="C13" s="75" t="str">
        <f>INDEX('Salary and Cost Data'!$AF$2:$AJ$2,MATCH('2-Expenditures'!B13,'Salary and Cost Data'!$AF$5:$AJ$5,0))</f>
        <v>FY 2024-25</v>
      </c>
      <c r="D13" s="75"/>
      <c r="E13" s="75"/>
      <c r="F13" s="75"/>
      <c r="G13" s="75"/>
      <c r="H13" s="75"/>
      <c r="I13" s="75"/>
      <c r="J13" s="75"/>
      <c r="K13" s="44"/>
      <c r="L13" s="44"/>
      <c r="M13" s="44"/>
      <c r="N13" s="44"/>
      <c r="P13" s="44"/>
      <c r="Q13" s="44"/>
      <c r="R13" s="44"/>
      <c r="S13" s="44"/>
      <c r="T13" s="44"/>
      <c r="U13" s="44"/>
      <c r="V13" s="44"/>
      <c r="W13" s="44"/>
      <c r="X13" s="44"/>
      <c r="Y13" s="44"/>
      <c r="Z13" s="44"/>
    </row>
    <row r="14" spans="1:26" customFormat="1" ht="13.8" hidden="1" outlineLevel="1" thickBot="1" x14ac:dyDescent="0.3">
      <c r="A14" s="66"/>
      <c r="B14" s="47"/>
      <c r="C14" s="47"/>
      <c r="D14" s="44"/>
      <c r="E14" s="44"/>
      <c r="F14" s="44"/>
      <c r="G14" s="44"/>
      <c r="H14" s="44"/>
      <c r="I14" s="44"/>
      <c r="J14" s="44"/>
      <c r="K14" s="44"/>
      <c r="L14" s="44"/>
      <c r="M14" s="44"/>
      <c r="N14" s="44"/>
      <c r="P14" s="44"/>
      <c r="Q14" s="44"/>
      <c r="R14" s="44"/>
      <c r="S14" s="44"/>
      <c r="T14" s="44"/>
      <c r="U14" s="44"/>
      <c r="V14" s="44"/>
      <c r="W14" s="44"/>
      <c r="X14" s="44"/>
      <c r="Y14" s="44"/>
      <c r="Z14" s="44"/>
    </row>
    <row r="15" spans="1:26" customFormat="1" ht="13.8" hidden="1" outlineLevel="1" thickBot="1" x14ac:dyDescent="0.3">
      <c r="A15" s="66" t="str">
        <f t="shared" si="0"/>
        <v/>
      </c>
      <c r="B15" s="52" t="s">
        <v>1690</v>
      </c>
      <c r="C15" s="46"/>
      <c r="D15" s="46"/>
      <c r="E15" s="46"/>
      <c r="F15" s="46"/>
      <c r="G15" s="46"/>
      <c r="H15" s="46"/>
      <c r="I15" s="46"/>
      <c r="J15" s="46"/>
      <c r="K15" s="44"/>
      <c r="L15" s="44"/>
      <c r="M15" s="44"/>
      <c r="N15" s="44"/>
      <c r="P15" s="44"/>
      <c r="Q15" s="44"/>
      <c r="R15" s="44"/>
      <c r="S15" s="44"/>
      <c r="T15" s="44"/>
      <c r="U15" s="44"/>
      <c r="V15" s="44"/>
      <c r="W15" s="44"/>
      <c r="X15" s="44"/>
      <c r="Y15" s="44"/>
      <c r="Z15" s="44"/>
    </row>
    <row r="16" spans="1:26" customFormat="1" ht="26.4" hidden="1" outlineLevel="1" x14ac:dyDescent="0.25">
      <c r="A16" s="66" t="str">
        <f t="shared" si="0"/>
        <v/>
      </c>
      <c r="B16" s="82" t="s">
        <v>1612</v>
      </c>
      <c r="C16" s="76" t="s">
        <v>1583</v>
      </c>
      <c r="D16" s="76" t="s">
        <v>1609</v>
      </c>
      <c r="E16" s="76" t="s">
        <v>1584</v>
      </c>
      <c r="F16" s="87" t="s">
        <v>1589</v>
      </c>
      <c r="G16" s="87" t="s">
        <v>1590</v>
      </c>
      <c r="H16" s="87" t="s">
        <v>1591</v>
      </c>
      <c r="I16" s="87" t="s">
        <v>1592</v>
      </c>
      <c r="J16" s="90" t="s">
        <v>1588</v>
      </c>
      <c r="K16" s="44" t="s">
        <v>1589</v>
      </c>
      <c r="L16" s="44" t="s">
        <v>1590</v>
      </c>
      <c r="M16" s="44" t="s">
        <v>1591</v>
      </c>
      <c r="N16" s="44" t="s">
        <v>1592</v>
      </c>
      <c r="P16" s="44"/>
      <c r="Q16" s="44"/>
      <c r="R16" s="44"/>
      <c r="S16" s="44"/>
      <c r="T16" s="44"/>
      <c r="U16" s="44"/>
      <c r="V16" s="44"/>
      <c r="W16" s="44"/>
      <c r="X16" s="44"/>
      <c r="Y16" s="44"/>
      <c r="Z16" s="44"/>
    </row>
    <row r="17" spans="1:19" hidden="1" outlineLevel="1" x14ac:dyDescent="0.25">
      <c r="A17" s="66" t="b">
        <f t="shared" ca="1" si="0"/>
        <v>1</v>
      </c>
      <c r="B17" s="79" t="str">
        <f ca="1">'2-Expenditures'!B17</f>
        <v>A</v>
      </c>
      <c r="C17" s="73">
        <f>'2-Expenditures'!C17</f>
        <v>0</v>
      </c>
      <c r="D17" s="84">
        <f>'2-Expenditures'!I17</f>
        <v>0</v>
      </c>
      <c r="E17" s="74">
        <f>'2-Expenditures'!E17</f>
        <v>0</v>
      </c>
      <c r="F17" s="88">
        <f>IF(F$16=$C$1,$D17-SUM($G17:$I17),0)</f>
        <v>0</v>
      </c>
      <c r="G17" s="88">
        <f>IF(G$16=$C$1,$D17-SUM($F17,$H17:$I17),0)</f>
        <v>0</v>
      </c>
      <c r="H17" s="88">
        <f>IF(H$16=$C$1,$D17-SUM($F17:$G17,$I17),0)</f>
        <v>0</v>
      </c>
      <c r="I17" s="88">
        <f>IF(I$16=$C$1,$D17-SUM($F17:$H17),0)</f>
        <v>0</v>
      </c>
      <c r="J17" s="91">
        <f>'2-Expenditures'!J17</f>
        <v>0</v>
      </c>
      <c r="K17" s="58" t="str">
        <f t="shared" ref="K17:N21" si="1">IFERROR(F17/$D17,"")</f>
        <v/>
      </c>
      <c r="L17" s="58" t="str">
        <f t="shared" si="1"/>
        <v/>
      </c>
      <c r="M17" s="58" t="str">
        <f t="shared" si="1"/>
        <v/>
      </c>
      <c r="N17" s="58" t="str">
        <f t="shared" si="1"/>
        <v/>
      </c>
      <c r="P17" s="61"/>
      <c r="Q17" s="61"/>
      <c r="R17" s="61"/>
      <c r="S17" s="61"/>
    </row>
    <row r="18" spans="1:19" hidden="1" outlineLevel="1" x14ac:dyDescent="0.25">
      <c r="A18" s="66" t="b">
        <f t="shared" ca="1" si="0"/>
        <v>1</v>
      </c>
      <c r="B18" s="79" t="str">
        <f ca="1">'2-Expenditures'!B18</f>
        <v>B</v>
      </c>
      <c r="C18" s="73">
        <f>'2-Expenditures'!C18</f>
        <v>0</v>
      </c>
      <c r="D18" s="84">
        <f>'2-Expenditures'!I18</f>
        <v>0</v>
      </c>
      <c r="E18" s="74">
        <f>'2-Expenditures'!E18</f>
        <v>0</v>
      </c>
      <c r="F18" s="88">
        <f>IF(F$16=$C$1,$D18-SUM($G18:$I18),0)</f>
        <v>0</v>
      </c>
      <c r="G18" s="88">
        <f>IF(G$16=$C$1,$D18-SUM($F18,$H18:$I18),0)</f>
        <v>0</v>
      </c>
      <c r="H18" s="88">
        <f>IF(H$16=$C$1,$D18-SUM($F18:$G18,$I18),0)</f>
        <v>0</v>
      </c>
      <c r="I18" s="88">
        <f>IF(I$16=$C$1,$D18-SUM($F18:$H18),0)</f>
        <v>0</v>
      </c>
      <c r="J18" s="91">
        <f>'2-Expenditures'!J18</f>
        <v>0</v>
      </c>
      <c r="K18" s="58" t="str">
        <f t="shared" si="1"/>
        <v/>
      </c>
      <c r="L18" s="58" t="str">
        <f t="shared" si="1"/>
        <v/>
      </c>
      <c r="M18" s="58" t="str">
        <f t="shared" si="1"/>
        <v/>
      </c>
      <c r="N18" s="58" t="str">
        <f t="shared" si="1"/>
        <v/>
      </c>
    </row>
    <row r="19" spans="1:19" hidden="1" outlineLevel="1" x14ac:dyDescent="0.25">
      <c r="A19" s="66" t="b">
        <f t="shared" ca="1" si="0"/>
        <v>1</v>
      </c>
      <c r="B19" s="79" t="str">
        <f ca="1">'2-Expenditures'!B19</f>
        <v>C</v>
      </c>
      <c r="C19" s="73">
        <f>'2-Expenditures'!C19</f>
        <v>0</v>
      </c>
      <c r="D19" s="84">
        <f>'2-Expenditures'!I19</f>
        <v>0</v>
      </c>
      <c r="E19" s="74">
        <f>'2-Expenditures'!E19</f>
        <v>0</v>
      </c>
      <c r="F19" s="88">
        <f>IF(F$16=$C$1,$D19-SUM($G19:$I19),0)</f>
        <v>0</v>
      </c>
      <c r="G19" s="88">
        <f>IF(G$16=$C$1,$D19-SUM($F19,$H19:$I19),0)</f>
        <v>0</v>
      </c>
      <c r="H19" s="88">
        <f>IF(H$16=$C$1,$D19-SUM($F19:$G19,$I19),0)</f>
        <v>0</v>
      </c>
      <c r="I19" s="88">
        <f>IF(I$16=$C$1,$D19-SUM($F19:$H19),0)</f>
        <v>0</v>
      </c>
      <c r="J19" s="91">
        <f>'2-Expenditures'!J19</f>
        <v>0</v>
      </c>
      <c r="K19" s="58" t="str">
        <f t="shared" si="1"/>
        <v/>
      </c>
      <c r="L19" s="58" t="str">
        <f t="shared" si="1"/>
        <v/>
      </c>
      <c r="M19" s="58" t="str">
        <f t="shared" si="1"/>
        <v/>
      </c>
      <c r="N19" s="58" t="str">
        <f t="shared" si="1"/>
        <v/>
      </c>
    </row>
    <row r="20" spans="1:19" hidden="1" outlineLevel="1" x14ac:dyDescent="0.25">
      <c r="A20" s="66" t="b">
        <f t="shared" ca="1" si="0"/>
        <v>1</v>
      </c>
      <c r="B20" s="79" t="str">
        <f ca="1">'2-Expenditures'!B20</f>
        <v>D</v>
      </c>
      <c r="C20" s="73">
        <f>'2-Expenditures'!C20</f>
        <v>0</v>
      </c>
      <c r="D20" s="84">
        <f>'2-Expenditures'!I20</f>
        <v>0</v>
      </c>
      <c r="E20" s="74">
        <f>'2-Expenditures'!E20</f>
        <v>0</v>
      </c>
      <c r="F20" s="88">
        <f>IF(F$16=$C$1,$D20-SUM($G20:$I20),0)</f>
        <v>0</v>
      </c>
      <c r="G20" s="88">
        <f>IF(G$16=$C$1,$D20-SUM($F20,$H20:$I20),0)</f>
        <v>0</v>
      </c>
      <c r="H20" s="88">
        <f>IF(H$16=$C$1,$D20-SUM($F20:$G20,$I20),0)</f>
        <v>0</v>
      </c>
      <c r="I20" s="88">
        <f>IF(I$16=$C$1,$D20-SUM($F20:$H20),0)</f>
        <v>0</v>
      </c>
      <c r="J20" s="91">
        <f>'2-Expenditures'!J20</f>
        <v>0</v>
      </c>
      <c r="K20" s="58" t="str">
        <f t="shared" si="1"/>
        <v/>
      </c>
      <c r="L20" s="58" t="str">
        <f t="shared" si="1"/>
        <v/>
      </c>
      <c r="M20" s="58" t="str">
        <f t="shared" si="1"/>
        <v/>
      </c>
      <c r="N20" s="58" t="str">
        <f t="shared" si="1"/>
        <v/>
      </c>
    </row>
    <row r="21" spans="1:19" ht="13.8" hidden="1" outlineLevel="1" thickBot="1" x14ac:dyDescent="0.3">
      <c r="A21" s="66" t="b">
        <f t="shared" ca="1" si="0"/>
        <v>1</v>
      </c>
      <c r="B21" s="79" t="str">
        <f ca="1">'2-Expenditures'!B21</f>
        <v>E</v>
      </c>
      <c r="C21" s="73">
        <f>'2-Expenditures'!C21</f>
        <v>0</v>
      </c>
      <c r="D21" s="84">
        <f>'2-Expenditures'!I21</f>
        <v>0</v>
      </c>
      <c r="E21" s="74">
        <f>'2-Expenditures'!E21</f>
        <v>0</v>
      </c>
      <c r="F21" s="88">
        <f>IF(F$16=$C$1,$D21-SUM($G21:$I21),0)</f>
        <v>0</v>
      </c>
      <c r="G21" s="88">
        <f>IF(G$16=$C$1,$D21-SUM($F21,$H21:$I21),0)</f>
        <v>0</v>
      </c>
      <c r="H21" s="88">
        <f>IF(H$16=$C$1,$D21-SUM($F21:$G21,$I21),0)</f>
        <v>0</v>
      </c>
      <c r="I21" s="88">
        <f>IF(I$16=$C$1,$D21-SUM($F21:$H21),0)</f>
        <v>0</v>
      </c>
      <c r="J21" s="91">
        <f>'2-Expenditures'!J21</f>
        <v>0</v>
      </c>
      <c r="K21" s="58" t="str">
        <f t="shared" si="1"/>
        <v/>
      </c>
      <c r="L21" s="58" t="str">
        <f t="shared" si="1"/>
        <v/>
      </c>
      <c r="M21" s="58" t="str">
        <f t="shared" si="1"/>
        <v/>
      </c>
      <c r="N21" s="58" t="str">
        <f t="shared" si="1"/>
        <v/>
      </c>
    </row>
    <row r="22" spans="1:19" ht="14.4" hidden="1" outlineLevel="1" thickTop="1" thickBot="1" x14ac:dyDescent="0.3">
      <c r="A22" s="66" t="b">
        <f t="shared" ca="1" si="0"/>
        <v>1</v>
      </c>
      <c r="B22" s="48" t="str">
        <f ca="1">'2-Expenditures'!B32</f>
        <v>F</v>
      </c>
      <c r="C22" s="49" t="s">
        <v>1608</v>
      </c>
      <c r="D22" s="50">
        <f ca="1">SUMIFS(D17:OFFSET(D22,-1,0),$A17:OFFSET($A22,-1,0),TRUE)</f>
        <v>0</v>
      </c>
      <c r="E22" s="50">
        <f ca="1">SUMIFS(E17:OFFSET(E22,-1,0),$A17:OFFSET($A22,-1,0),TRUE)</f>
        <v>0</v>
      </c>
      <c r="F22" s="51">
        <f ca="1">SUMIFS(F17:OFFSET(F22,-1,0),$A17:OFFSET($A22,-1,0),TRUE)</f>
        <v>0</v>
      </c>
      <c r="G22" s="51">
        <f ca="1">SUMIFS(G17:OFFSET(G22,-1,0),$A17:OFFSET($A22,-1,0),TRUE)</f>
        <v>0</v>
      </c>
      <c r="H22" s="51">
        <f ca="1">SUMIFS(H17:OFFSET(H22,-1,0),$A17:OFFSET($A22,-1,0),TRUE)</f>
        <v>0</v>
      </c>
      <c r="I22" s="51">
        <f ca="1">SUMIFS(I17:OFFSET(I22,-1,0),$A17:OFFSET($A22,-1,0),TRUE)</f>
        <v>0</v>
      </c>
      <c r="J22" s="92">
        <f ca="1">SUMIFS(J17:OFFSET(J22,-1,0),$A17:OFFSET($A22,-1,0),TRUE)</f>
        <v>0</v>
      </c>
      <c r="K22" s="58"/>
      <c r="L22" s="58"/>
      <c r="M22" s="58"/>
      <c r="N22" s="58"/>
    </row>
    <row r="23" spans="1:19" ht="13.8" hidden="1" outlineLevel="1" thickBot="1" x14ac:dyDescent="0.3">
      <c r="A23" s="66" t="str">
        <f t="shared" si="0"/>
        <v/>
      </c>
      <c r="F23" s="44">
        <f>$D23*K23</f>
        <v>0</v>
      </c>
      <c r="G23" s="44">
        <f>$D23*L23</f>
        <v>0</v>
      </c>
      <c r="H23" s="44">
        <f>$D23*M23</f>
        <v>0</v>
      </c>
      <c r="I23" s="44">
        <f>$D23*N23</f>
        <v>0</v>
      </c>
      <c r="K23" s="58"/>
      <c r="L23" s="58"/>
      <c r="M23" s="58"/>
      <c r="N23" s="58"/>
    </row>
    <row r="24" spans="1:19" ht="13.8" hidden="1" outlineLevel="1" thickBot="1" x14ac:dyDescent="0.3">
      <c r="A24" s="66" t="str">
        <f t="shared" si="0"/>
        <v/>
      </c>
      <c r="B24" s="52" t="s">
        <v>1692</v>
      </c>
      <c r="C24" s="46"/>
      <c r="D24" s="46"/>
      <c r="E24" s="46"/>
      <c r="F24" s="46"/>
      <c r="G24" s="46"/>
      <c r="H24" s="46"/>
      <c r="I24" s="46"/>
      <c r="J24" s="46"/>
      <c r="K24" s="58"/>
      <c r="L24" s="58"/>
      <c r="M24" s="58"/>
      <c r="N24" s="58"/>
    </row>
    <row r="25" spans="1:19" ht="25.5" hidden="1" customHeight="1" outlineLevel="1" x14ac:dyDescent="0.25">
      <c r="A25" s="66" t="str">
        <f t="shared" si="0"/>
        <v/>
      </c>
      <c r="B25" s="82" t="s">
        <v>1612</v>
      </c>
      <c r="C25" s="76" t="s">
        <v>1613</v>
      </c>
      <c r="D25" s="76" t="s">
        <v>1609</v>
      </c>
      <c r="E25" s="85"/>
      <c r="F25" s="87" t="s">
        <v>1589</v>
      </c>
      <c r="G25" s="87" t="s">
        <v>1590</v>
      </c>
      <c r="H25" s="87" t="s">
        <v>1591</v>
      </c>
      <c r="I25" s="87" t="s">
        <v>1592</v>
      </c>
      <c r="J25" s="90" t="s">
        <v>1588</v>
      </c>
      <c r="K25" s="44" t="s">
        <v>1589</v>
      </c>
      <c r="L25" s="44" t="s">
        <v>1590</v>
      </c>
      <c r="M25" s="44" t="s">
        <v>1591</v>
      </c>
      <c r="N25" s="44" t="s">
        <v>1592</v>
      </c>
    </row>
    <row r="26" spans="1:19" ht="12.75" hidden="1" customHeight="1" outlineLevel="1" x14ac:dyDescent="0.25">
      <c r="A26" s="66" t="b">
        <f t="shared" ca="1" si="0"/>
        <v>1</v>
      </c>
      <c r="B26" s="79" t="str">
        <f ca="1">'2-Expenditures'!B36</f>
        <v>A</v>
      </c>
      <c r="C26" s="77" t="str">
        <f>'2-Expenditures'!C36</f>
        <v>Centrally Appropriated / POTS Costs</v>
      </c>
      <c r="D26" s="86">
        <f>'2-Expenditures'!I36</f>
        <v>0</v>
      </c>
      <c r="E26" s="85"/>
      <c r="F26" s="94"/>
      <c r="G26" s="94"/>
      <c r="H26" s="94"/>
      <c r="I26" s="94"/>
      <c r="J26" s="91">
        <f>'2-Expenditures'!J36</f>
        <v>0</v>
      </c>
      <c r="K26" s="58" t="str">
        <f t="shared" ref="K26:N36" si="2">IFERROR(F26/$D26,"")</f>
        <v/>
      </c>
      <c r="L26" s="58" t="str">
        <f t="shared" si="2"/>
        <v/>
      </c>
      <c r="M26" s="58" t="str">
        <f t="shared" si="2"/>
        <v/>
      </c>
      <c r="N26" s="58" t="str">
        <f t="shared" si="2"/>
        <v/>
      </c>
    </row>
    <row r="27" spans="1:19" ht="12.75" hidden="1" customHeight="1" outlineLevel="1" x14ac:dyDescent="0.25">
      <c r="A27" s="66" t="b">
        <f t="shared" ca="1" si="0"/>
        <v>1</v>
      </c>
      <c r="B27" s="79" t="str">
        <f ca="1">'2-Expenditures'!B38</f>
        <v>C</v>
      </c>
      <c r="C27" s="77" t="str">
        <f>'2-Expenditures'!C38</f>
        <v>Legal Services</v>
      </c>
      <c r="D27" s="86">
        <f>'2-Expenditures'!I38</f>
        <v>0</v>
      </c>
      <c r="E27" s="85"/>
      <c r="F27" s="88">
        <f t="shared" ref="F27:F36" si="3">IF(F$16=$C$1,$D27-SUM($G27:$I27),0)</f>
        <v>0</v>
      </c>
      <c r="G27" s="88">
        <f t="shared" ref="G27:G36" si="4">IF(G$16=$C$1,$D27-SUM($F27,$H27:$I27),0)</f>
        <v>0</v>
      </c>
      <c r="H27" s="88">
        <f t="shared" ref="H27:H36" si="5">IF(H$16=$C$1,$D27-SUM($F27:$G27,$I27),0)</f>
        <v>0</v>
      </c>
      <c r="I27" s="88">
        <f t="shared" ref="I27:I36" si="6">IF(I$16=$C$1,$D27-SUM($F27:$H27),0)</f>
        <v>0</v>
      </c>
      <c r="J27" s="91">
        <f>'2-Expenditures'!J38</f>
        <v>0</v>
      </c>
      <c r="K27" s="58" t="str">
        <f t="shared" si="2"/>
        <v/>
      </c>
      <c r="L27" s="58" t="str">
        <f t="shared" si="2"/>
        <v/>
      </c>
      <c r="M27" s="58" t="str">
        <f t="shared" si="2"/>
        <v/>
      </c>
      <c r="N27" s="58" t="str">
        <f t="shared" si="2"/>
        <v/>
      </c>
    </row>
    <row r="28" spans="1:19" ht="12.75" hidden="1" customHeight="1" outlineLevel="1" x14ac:dyDescent="0.25">
      <c r="A28" s="66" t="b">
        <f t="shared" ca="1" si="0"/>
        <v>1</v>
      </c>
      <c r="B28" s="79" t="str">
        <f ca="1">'2-Expenditures'!B39</f>
        <v>D</v>
      </c>
      <c r="C28" s="77" t="str">
        <f>'2-Expenditures'!C39</f>
        <v>Computer Programming - Established (Current Year)</v>
      </c>
      <c r="D28" s="86">
        <f>'2-Expenditures'!I39</f>
        <v>0</v>
      </c>
      <c r="E28" s="85"/>
      <c r="F28" s="88">
        <f t="shared" si="3"/>
        <v>0</v>
      </c>
      <c r="G28" s="88">
        <f t="shared" si="4"/>
        <v>0</v>
      </c>
      <c r="H28" s="88">
        <f t="shared" si="5"/>
        <v>0</v>
      </c>
      <c r="I28" s="88">
        <f t="shared" si="6"/>
        <v>0</v>
      </c>
      <c r="J28" s="91">
        <f>'2-Expenditures'!J39</f>
        <v>0</v>
      </c>
      <c r="K28" s="58" t="str">
        <f t="shared" si="2"/>
        <v/>
      </c>
      <c r="L28" s="58" t="str">
        <f t="shared" si="2"/>
        <v/>
      </c>
      <c r="M28" s="58" t="str">
        <f t="shared" si="2"/>
        <v/>
      </c>
      <c r="N28" s="58" t="str">
        <f t="shared" si="2"/>
        <v/>
      </c>
    </row>
    <row r="29" spans="1:19" ht="12.75" hidden="1" customHeight="1" outlineLevel="1" x14ac:dyDescent="0.25">
      <c r="A29" s="66" t="b">
        <f t="shared" ca="1" si="0"/>
        <v>1</v>
      </c>
      <c r="B29" s="79" t="str">
        <f ca="1">'2-Expenditures'!B40</f>
        <v>E</v>
      </c>
      <c r="C29" s="77" t="str">
        <f>'2-Expenditures'!C40</f>
        <v>Computer Programming - Emerging (Current Year)</v>
      </c>
      <c r="D29" s="86">
        <f>'2-Expenditures'!I40</f>
        <v>0</v>
      </c>
      <c r="E29" s="85"/>
      <c r="F29" s="88">
        <f t="shared" si="3"/>
        <v>0</v>
      </c>
      <c r="G29" s="88">
        <f t="shared" si="4"/>
        <v>0</v>
      </c>
      <c r="H29" s="88">
        <f t="shared" si="5"/>
        <v>0</v>
      </c>
      <c r="I29" s="88">
        <f t="shared" si="6"/>
        <v>0</v>
      </c>
      <c r="J29" s="91">
        <f>'2-Expenditures'!J40</f>
        <v>0</v>
      </c>
      <c r="K29" s="58" t="str">
        <f t="shared" si="2"/>
        <v/>
      </c>
      <c r="L29" s="58" t="str">
        <f t="shared" si="2"/>
        <v/>
      </c>
      <c r="M29" s="58" t="str">
        <f t="shared" si="2"/>
        <v/>
      </c>
      <c r="N29" s="58" t="str">
        <f t="shared" si="2"/>
        <v/>
      </c>
    </row>
    <row r="30" spans="1:19" ht="12.75" hidden="1" customHeight="1" outlineLevel="1" x14ac:dyDescent="0.25">
      <c r="A30" s="66" t="b">
        <f ca="1">IF(AND(LEN(B30)=1,B30&gt;0),TRUE,"")</f>
        <v>1</v>
      </c>
      <c r="B30" s="79" t="str">
        <f ca="1">'2-Expenditures'!B41</f>
        <v>F</v>
      </c>
      <c r="C30" s="77" t="str">
        <f>'2-Expenditures'!C41</f>
        <v>2WD Travel Mileage</v>
      </c>
      <c r="D30" s="86">
        <f>'2-Expenditures'!I41</f>
        <v>0</v>
      </c>
      <c r="E30" s="85"/>
      <c r="F30" s="88">
        <f t="shared" si="3"/>
        <v>0</v>
      </c>
      <c r="G30" s="88">
        <f t="shared" si="4"/>
        <v>0</v>
      </c>
      <c r="H30" s="88">
        <f t="shared" si="5"/>
        <v>0</v>
      </c>
      <c r="I30" s="88">
        <f t="shared" si="6"/>
        <v>0</v>
      </c>
      <c r="J30" s="91">
        <f>'2-Expenditures'!J41</f>
        <v>0</v>
      </c>
      <c r="K30" s="58" t="str">
        <f t="shared" si="2"/>
        <v/>
      </c>
      <c r="L30" s="58" t="str">
        <f t="shared" si="2"/>
        <v/>
      </c>
      <c r="M30" s="58" t="str">
        <f t="shared" si="2"/>
        <v/>
      </c>
      <c r="N30" s="58" t="str">
        <f t="shared" si="2"/>
        <v/>
      </c>
    </row>
    <row r="31" spans="1:19" ht="12.75" hidden="1" customHeight="1" outlineLevel="1" x14ac:dyDescent="0.25">
      <c r="A31" s="66" t="b">
        <f ca="1">IF(AND(LEN(B31)=1,B31&gt;0),TRUE,"")</f>
        <v>1</v>
      </c>
      <c r="B31" s="79" t="str">
        <f ca="1">'2-Expenditures'!B42</f>
        <v>G</v>
      </c>
      <c r="C31" s="77" t="str">
        <f>'2-Expenditures'!C42</f>
        <v>4WD Travel Mileage</v>
      </c>
      <c r="D31" s="86">
        <f>'2-Expenditures'!I42</f>
        <v>0</v>
      </c>
      <c r="E31" s="85"/>
      <c r="F31" s="88">
        <f t="shared" si="3"/>
        <v>0</v>
      </c>
      <c r="G31" s="88">
        <f t="shared" si="4"/>
        <v>0</v>
      </c>
      <c r="H31" s="88">
        <f t="shared" si="5"/>
        <v>0</v>
      </c>
      <c r="I31" s="88">
        <f t="shared" si="6"/>
        <v>0</v>
      </c>
      <c r="J31" s="91">
        <f>'2-Expenditures'!J42</f>
        <v>0</v>
      </c>
      <c r="K31" s="58" t="str">
        <f t="shared" si="2"/>
        <v/>
      </c>
      <c r="L31" s="58" t="str">
        <f t="shared" si="2"/>
        <v/>
      </c>
      <c r="M31" s="58" t="str">
        <f t="shared" si="2"/>
        <v/>
      </c>
      <c r="N31" s="58" t="str">
        <f t="shared" si="2"/>
        <v/>
      </c>
      <c r="O31" s="54" t="s">
        <v>1662</v>
      </c>
    </row>
    <row r="32" spans="1:19" ht="12.75" hidden="1" customHeight="1" outlineLevel="2" x14ac:dyDescent="0.25">
      <c r="A32" s="66" t="b">
        <f t="shared" ca="1" si="0"/>
        <v>1</v>
      </c>
      <c r="B32" s="79" t="str">
        <f ca="1">'2-Expenditures'!B43</f>
        <v>G</v>
      </c>
      <c r="C32" s="77" t="str">
        <f>'2-Expenditures'!C43</f>
        <v>GenTax Programming</v>
      </c>
      <c r="D32" s="86">
        <f>'2-Expenditures'!I43</f>
        <v>0</v>
      </c>
      <c r="E32"/>
      <c r="F32" s="88">
        <f t="shared" si="3"/>
        <v>0</v>
      </c>
      <c r="G32" s="88">
        <f t="shared" si="4"/>
        <v>0</v>
      </c>
      <c r="H32" s="88">
        <f t="shared" si="5"/>
        <v>0</v>
      </c>
      <c r="I32" s="88">
        <f t="shared" si="6"/>
        <v>0</v>
      </c>
      <c r="J32" s="91">
        <f>'2-Expenditures'!J43</f>
        <v>0</v>
      </c>
      <c r="K32" s="58" t="str">
        <f t="shared" si="2"/>
        <v/>
      </c>
      <c r="L32" s="58" t="str">
        <f t="shared" si="2"/>
        <v/>
      </c>
      <c r="M32" s="58" t="str">
        <f t="shared" si="2"/>
        <v/>
      </c>
      <c r="N32" s="58" t="str">
        <f t="shared" si="2"/>
        <v/>
      </c>
    </row>
    <row r="33" spans="1:26" customFormat="1" ht="12.75" hidden="1" customHeight="1" outlineLevel="2" x14ac:dyDescent="0.25">
      <c r="A33" s="66" t="b">
        <f t="shared" ca="1" si="0"/>
        <v>1</v>
      </c>
      <c r="B33" s="79" t="str">
        <f ca="1">'2-Expenditures'!B44</f>
        <v>G</v>
      </c>
      <c r="C33" s="77" t="str">
        <f>'2-Expenditures'!C44</f>
        <v>ISD Programming Support</v>
      </c>
      <c r="D33" s="86">
        <f>'2-Expenditures'!I44</f>
        <v>0</v>
      </c>
      <c r="F33" s="88">
        <f t="shared" si="3"/>
        <v>0</v>
      </c>
      <c r="G33" s="88">
        <f t="shared" si="4"/>
        <v>0</v>
      </c>
      <c r="H33" s="88">
        <f t="shared" si="5"/>
        <v>0</v>
      </c>
      <c r="I33" s="88">
        <f t="shared" si="6"/>
        <v>0</v>
      </c>
      <c r="J33" s="91">
        <f>'2-Expenditures'!J44</f>
        <v>0</v>
      </c>
      <c r="K33" s="58" t="str">
        <f t="shared" si="2"/>
        <v/>
      </c>
      <c r="L33" s="58" t="str">
        <f t="shared" si="2"/>
        <v/>
      </c>
      <c r="M33" s="58" t="str">
        <f t="shared" si="2"/>
        <v/>
      </c>
      <c r="N33" s="58" t="str">
        <f t="shared" si="2"/>
        <v/>
      </c>
      <c r="P33" s="44"/>
      <c r="Q33" s="44"/>
      <c r="R33" s="44"/>
      <c r="S33" s="44"/>
      <c r="T33" s="44"/>
      <c r="U33" s="44"/>
      <c r="V33" s="44"/>
      <c r="W33" s="44"/>
      <c r="X33" s="44"/>
      <c r="Y33" s="44"/>
      <c r="Z33" s="44"/>
    </row>
    <row r="34" spans="1:26" customFormat="1" ht="12.75" hidden="1" customHeight="1" outlineLevel="2" x14ac:dyDescent="0.25">
      <c r="A34" s="66" t="b">
        <f t="shared" ca="1" si="0"/>
        <v>1</v>
      </c>
      <c r="B34" s="79" t="str">
        <f ca="1">'2-Expenditures'!B45</f>
        <v>G</v>
      </c>
      <c r="C34" s="77" t="str">
        <f>'2-Expenditures'!C45</f>
        <v>Office of Research and Analysis</v>
      </c>
      <c r="D34" s="86">
        <f>'2-Expenditures'!I45</f>
        <v>0</v>
      </c>
      <c r="F34" s="88">
        <f t="shared" si="3"/>
        <v>0</v>
      </c>
      <c r="G34" s="88">
        <f t="shared" si="4"/>
        <v>0</v>
      </c>
      <c r="H34" s="88">
        <f t="shared" si="5"/>
        <v>0</v>
      </c>
      <c r="I34" s="88">
        <f t="shared" si="6"/>
        <v>0</v>
      </c>
      <c r="J34" s="91">
        <f>'2-Expenditures'!J45</f>
        <v>0</v>
      </c>
      <c r="K34" s="58" t="str">
        <f t="shared" si="2"/>
        <v/>
      </c>
      <c r="L34" s="58" t="str">
        <f t="shared" si="2"/>
        <v/>
      </c>
      <c r="M34" s="58" t="str">
        <f t="shared" si="2"/>
        <v/>
      </c>
      <c r="N34" s="58" t="str">
        <f t="shared" si="2"/>
        <v/>
      </c>
      <c r="P34" s="44"/>
      <c r="Q34" s="44"/>
      <c r="R34" s="44"/>
      <c r="S34" s="44"/>
      <c r="T34" s="44"/>
      <c r="U34" s="44"/>
      <c r="V34" s="44"/>
      <c r="W34" s="44"/>
      <c r="X34" s="44"/>
      <c r="Y34" s="44"/>
      <c r="Z34" s="44"/>
    </row>
    <row r="35" spans="1:26" customFormat="1" ht="12.75" hidden="1" customHeight="1" outlineLevel="2" x14ac:dyDescent="0.25">
      <c r="A35" s="66" t="b">
        <f t="shared" ca="1" si="0"/>
        <v>1</v>
      </c>
      <c r="B35" s="79" t="str">
        <f ca="1">'2-Expenditures'!B46</f>
        <v>G</v>
      </c>
      <c r="C35" s="77" t="str">
        <f>'2-Expenditures'!C46</f>
        <v>User Acceptance Testing</v>
      </c>
      <c r="D35" s="86">
        <f>'2-Expenditures'!I46</f>
        <v>0</v>
      </c>
      <c r="F35" s="88">
        <f t="shared" si="3"/>
        <v>0</v>
      </c>
      <c r="G35" s="88">
        <f t="shared" si="4"/>
        <v>0</v>
      </c>
      <c r="H35" s="88">
        <f t="shared" si="5"/>
        <v>0</v>
      </c>
      <c r="I35" s="88">
        <f t="shared" si="6"/>
        <v>0</v>
      </c>
      <c r="J35" s="91">
        <f>'2-Expenditures'!J46</f>
        <v>0</v>
      </c>
      <c r="K35" s="58" t="str">
        <f t="shared" si="2"/>
        <v/>
      </c>
      <c r="L35" s="58" t="str">
        <f t="shared" si="2"/>
        <v/>
      </c>
      <c r="M35" s="58" t="str">
        <f t="shared" si="2"/>
        <v/>
      </c>
      <c r="N35" s="58" t="str">
        <f t="shared" si="2"/>
        <v/>
      </c>
      <c r="P35" s="44"/>
      <c r="Q35" s="44"/>
      <c r="R35" s="44"/>
      <c r="S35" s="44"/>
      <c r="T35" s="44"/>
      <c r="U35" s="44"/>
      <c r="V35" s="44"/>
      <c r="W35" s="44"/>
      <c r="X35" s="44"/>
      <c r="Y35" s="44"/>
      <c r="Z35" s="44"/>
    </row>
    <row r="36" spans="1:26" customFormat="1" ht="12.75" hidden="1" customHeight="1" outlineLevel="2" thickBot="1" x14ac:dyDescent="0.3">
      <c r="A36" s="66" t="b">
        <f t="shared" ca="1" si="0"/>
        <v>1</v>
      </c>
      <c r="B36" s="79" t="str">
        <f ca="1">'2-Expenditures'!B47</f>
        <v>G</v>
      </c>
      <c r="C36" s="78" t="str">
        <f>'2-Expenditures'!C47</f>
        <v>DRIVES Programming (Current Year)</v>
      </c>
      <c r="D36" s="86">
        <f>'2-Expenditures'!I47</f>
        <v>0</v>
      </c>
      <c r="F36" s="88">
        <f t="shared" si="3"/>
        <v>0</v>
      </c>
      <c r="G36" s="88">
        <f t="shared" si="4"/>
        <v>0</v>
      </c>
      <c r="H36" s="88">
        <f t="shared" si="5"/>
        <v>0</v>
      </c>
      <c r="I36" s="88">
        <f t="shared" si="6"/>
        <v>0</v>
      </c>
      <c r="J36" s="91">
        <f>'2-Expenditures'!J47</f>
        <v>0</v>
      </c>
      <c r="K36" s="58" t="str">
        <f t="shared" si="2"/>
        <v/>
      </c>
      <c r="L36" s="58" t="str">
        <f t="shared" si="2"/>
        <v/>
      </c>
      <c r="M36" s="58" t="str">
        <f t="shared" si="2"/>
        <v/>
      </c>
      <c r="N36" s="58" t="str">
        <f t="shared" si="2"/>
        <v/>
      </c>
      <c r="P36" s="44"/>
      <c r="Q36" s="44"/>
      <c r="R36" s="44"/>
      <c r="S36" s="44"/>
      <c r="T36" s="44"/>
      <c r="U36" s="44"/>
      <c r="V36" s="44"/>
      <c r="W36" s="44"/>
      <c r="X36" s="44"/>
      <c r="Y36" s="44"/>
      <c r="Z36" s="44"/>
    </row>
    <row r="37" spans="1:26" customFormat="1" ht="14.4" hidden="1" outlineLevel="1" thickTop="1" thickBot="1" x14ac:dyDescent="0.3">
      <c r="A37" s="66" t="b">
        <f t="shared" ca="1" si="0"/>
        <v>1</v>
      </c>
      <c r="B37" s="48" t="str">
        <f ca="1">'2-Expenditures'!B50</f>
        <v>H</v>
      </c>
      <c r="C37" s="49" t="s">
        <v>1616</v>
      </c>
      <c r="D37" s="51">
        <f ca="1">SUMIFS(D27:OFFSET(D37,-1,0),$A27:OFFSET($A37,-1,0),TRUE)</f>
        <v>0</v>
      </c>
      <c r="F37" s="51">
        <f ca="1">SUMIFS(F26:OFFSET(F37,-1,0),$A26:OFFSET($A37,-1,0),TRUE)</f>
        <v>0</v>
      </c>
      <c r="G37" s="51">
        <f ca="1">SUMIFS(G26:OFFSET(G37,-1,0),$A26:OFFSET($A37,-1,0),TRUE)</f>
        <v>0</v>
      </c>
      <c r="H37" s="51">
        <f ca="1">SUMIFS(H26:OFFSET(H37,-1,0),$A26:OFFSET($A37,-1,0),TRUE)</f>
        <v>0</v>
      </c>
      <c r="I37" s="51">
        <f ca="1">SUMIFS(I26:OFFSET(I37,-1,0),$A26:OFFSET($A37,-1,0),TRUE)</f>
        <v>0</v>
      </c>
      <c r="J37" s="51">
        <f ca="1">SUMIFS(J26:OFFSET(J37,-1,0),$A26:OFFSET($A37,-1,0),TRUE)</f>
        <v>0</v>
      </c>
      <c r="K37" s="58"/>
      <c r="L37" s="58"/>
      <c r="M37" s="58"/>
      <c r="N37" s="58"/>
      <c r="P37" s="44"/>
      <c r="Q37" s="44"/>
      <c r="R37" s="44"/>
      <c r="S37" s="44"/>
      <c r="T37" s="44"/>
      <c r="U37" s="44"/>
      <c r="V37" s="44"/>
      <c r="W37" s="44"/>
      <c r="X37" s="44"/>
      <c r="Y37" s="44"/>
      <c r="Z37" s="44"/>
    </row>
    <row r="38" spans="1:26" customFormat="1" ht="13.8" hidden="1" outlineLevel="1" thickBot="1" x14ac:dyDescent="0.3">
      <c r="A38" s="66" t="str">
        <f t="shared" si="0"/>
        <v/>
      </c>
      <c r="B38" s="44"/>
      <c r="C38" s="44"/>
      <c r="D38" s="44"/>
      <c r="E38" s="44"/>
      <c r="F38" s="44"/>
      <c r="G38" s="44"/>
      <c r="H38" s="44"/>
      <c r="I38" s="44"/>
      <c r="J38" s="44"/>
      <c r="K38" s="58"/>
      <c r="L38" s="58"/>
      <c r="M38" s="58"/>
      <c r="N38" s="58"/>
      <c r="P38" s="44"/>
      <c r="Q38" s="44"/>
      <c r="R38" s="44"/>
      <c r="S38" s="44"/>
      <c r="T38" s="44"/>
      <c r="U38" s="44"/>
      <c r="V38" s="44"/>
      <c r="W38" s="44"/>
      <c r="X38" s="44"/>
      <c r="Y38" s="44"/>
      <c r="Z38" s="44"/>
    </row>
    <row r="39" spans="1:26" customFormat="1" ht="13.8" hidden="1" outlineLevel="1" thickBot="1" x14ac:dyDescent="0.3">
      <c r="A39" s="66" t="str">
        <f t="shared" si="0"/>
        <v/>
      </c>
      <c r="B39" s="52" t="s">
        <v>1693</v>
      </c>
      <c r="C39" s="46"/>
      <c r="D39" s="46"/>
      <c r="E39" s="46"/>
      <c r="F39" s="46"/>
      <c r="G39" s="46"/>
      <c r="H39" s="46"/>
      <c r="I39" s="46"/>
      <c r="J39" s="46"/>
      <c r="K39" s="58"/>
      <c r="L39" s="58"/>
      <c r="M39" s="58"/>
      <c r="N39" s="58"/>
      <c r="P39" s="44"/>
      <c r="Q39" s="44"/>
      <c r="R39" s="44"/>
      <c r="S39" s="44"/>
      <c r="T39" s="44"/>
      <c r="U39" s="44"/>
      <c r="V39" s="44"/>
      <c r="W39" s="44"/>
      <c r="X39" s="44"/>
      <c r="Y39" s="44"/>
      <c r="Z39" s="44"/>
    </row>
    <row r="40" spans="1:26" customFormat="1" ht="25.5" hidden="1" customHeight="1" outlineLevel="1" x14ac:dyDescent="0.25">
      <c r="A40" s="66" t="str">
        <f t="shared" si="0"/>
        <v/>
      </c>
      <c r="B40" s="82" t="s">
        <v>1612</v>
      </c>
      <c r="C40" s="76" t="s">
        <v>1613</v>
      </c>
      <c r="D40" s="76" t="s">
        <v>1609</v>
      </c>
      <c r="E40" s="85"/>
      <c r="F40" s="87" t="s">
        <v>1589</v>
      </c>
      <c r="G40" s="87" t="s">
        <v>1590</v>
      </c>
      <c r="H40" s="87" t="s">
        <v>1591</v>
      </c>
      <c r="I40" s="87" t="s">
        <v>1592</v>
      </c>
      <c r="J40" s="89" t="s">
        <v>1632</v>
      </c>
      <c r="K40" s="44" t="s">
        <v>1589</v>
      </c>
      <c r="L40" s="44" t="s">
        <v>1590</v>
      </c>
      <c r="M40" s="44" t="s">
        <v>1591</v>
      </c>
      <c r="N40" s="44" t="s">
        <v>1592</v>
      </c>
      <c r="P40" s="44"/>
      <c r="Q40" s="44"/>
      <c r="R40" s="44"/>
      <c r="S40" s="44"/>
      <c r="T40" s="44"/>
      <c r="U40" s="44"/>
      <c r="V40" s="44"/>
      <c r="W40" s="44"/>
      <c r="X40" s="44"/>
      <c r="Y40" s="44"/>
      <c r="Z40" s="44"/>
    </row>
    <row r="41" spans="1:26" customFormat="1" ht="12.75" hidden="1" customHeight="1" outlineLevel="1" x14ac:dyDescent="0.25">
      <c r="A41" s="66" t="b">
        <f t="shared" ca="1" si="0"/>
        <v>1</v>
      </c>
      <c r="B41" s="79" t="str">
        <f ca="1">'2-Expenditures'!B54</f>
        <v>A</v>
      </c>
      <c r="C41" s="73">
        <f>'2-Expenditures'!C54</f>
        <v>0</v>
      </c>
      <c r="D41" s="86">
        <f>'2-Expenditures'!I54</f>
        <v>0</v>
      </c>
      <c r="E41" s="85"/>
      <c r="F41" s="88">
        <f>IF(F$16=$C$1,$D41-SUM($G41:$I41),0)</f>
        <v>0</v>
      </c>
      <c r="G41" s="88">
        <f>IF(G$16=$C$1,$D41-SUM($F41,$H41:$I41),0)</f>
        <v>0</v>
      </c>
      <c r="H41" s="88">
        <f>IF(H$16=$C$1,$D41-SUM($F41:$G41,$I41),0)</f>
        <v>0</v>
      </c>
      <c r="I41" s="88">
        <f>IF(I$16=$C$1,$D41-SUM($F41:$H41),0)</f>
        <v>0</v>
      </c>
      <c r="J41" s="93"/>
      <c r="K41" s="58" t="str">
        <f t="shared" ref="K41:N45" si="7">IFERROR(F41/$D41,"")</f>
        <v/>
      </c>
      <c r="L41" s="58" t="str">
        <f t="shared" si="7"/>
        <v/>
      </c>
      <c r="M41" s="58" t="str">
        <f t="shared" si="7"/>
        <v/>
      </c>
      <c r="N41" s="58" t="str">
        <f t="shared" si="7"/>
        <v/>
      </c>
      <c r="P41" s="44"/>
      <c r="Q41" s="44"/>
      <c r="R41" s="44"/>
      <c r="S41" s="44"/>
      <c r="T41" s="44"/>
      <c r="U41" s="44"/>
      <c r="V41" s="44"/>
      <c r="W41" s="44"/>
      <c r="X41" s="44"/>
      <c r="Y41" s="44"/>
      <c r="Z41" s="44"/>
    </row>
    <row r="42" spans="1:26" customFormat="1" ht="12.75" hidden="1" customHeight="1" outlineLevel="1" x14ac:dyDescent="0.25">
      <c r="A42" s="66" t="b">
        <f t="shared" ca="1" si="0"/>
        <v>1</v>
      </c>
      <c r="B42" s="79" t="str">
        <f ca="1">'2-Expenditures'!B55</f>
        <v>B</v>
      </c>
      <c r="C42" s="73">
        <f>'2-Expenditures'!C55</f>
        <v>0</v>
      </c>
      <c r="D42" s="86">
        <f>'2-Expenditures'!I55</f>
        <v>0</v>
      </c>
      <c r="E42" s="85"/>
      <c r="F42" s="88">
        <f>IF(F$16=$C$1,$D42-SUM($G42:$I42),0)</f>
        <v>0</v>
      </c>
      <c r="G42" s="88">
        <f>IF(G$16=$C$1,$D42-SUM($F42,$H42:$I42),0)</f>
        <v>0</v>
      </c>
      <c r="H42" s="88">
        <f>IF(H$16=$C$1,$D42-SUM($F42:$G42,$I42),0)</f>
        <v>0</v>
      </c>
      <c r="I42" s="88">
        <f>IF(I$16=$C$1,$D42-SUM($F42:$H42),0)</f>
        <v>0</v>
      </c>
      <c r="J42" s="93"/>
      <c r="K42" s="58" t="str">
        <f t="shared" si="7"/>
        <v/>
      </c>
      <c r="L42" s="58" t="str">
        <f t="shared" si="7"/>
        <v/>
      </c>
      <c r="M42" s="58" t="str">
        <f t="shared" si="7"/>
        <v/>
      </c>
      <c r="N42" s="58" t="str">
        <f t="shared" si="7"/>
        <v/>
      </c>
      <c r="P42" s="44"/>
      <c r="Q42" s="44"/>
      <c r="R42" s="44"/>
      <c r="S42" s="44"/>
      <c r="T42" s="44"/>
      <c r="U42" s="44"/>
      <c r="V42" s="44"/>
      <c r="W42" s="44"/>
      <c r="X42" s="44"/>
      <c r="Y42" s="44"/>
      <c r="Z42" s="44"/>
    </row>
    <row r="43" spans="1:26" customFormat="1" ht="12.75" hidden="1" customHeight="1" outlineLevel="1" x14ac:dyDescent="0.25">
      <c r="A43" s="66" t="b">
        <f t="shared" ca="1" si="0"/>
        <v>1</v>
      </c>
      <c r="B43" s="79" t="str">
        <f ca="1">'2-Expenditures'!B56</f>
        <v>C</v>
      </c>
      <c r="C43" s="73">
        <f>'2-Expenditures'!C56</f>
        <v>0</v>
      </c>
      <c r="D43" s="86">
        <f>'2-Expenditures'!I56</f>
        <v>0</v>
      </c>
      <c r="E43" s="85"/>
      <c r="F43" s="88">
        <f>IF(F$16=$C$1,$D43-SUM($G43:$I43),0)</f>
        <v>0</v>
      </c>
      <c r="G43" s="88">
        <f>IF(G$16=$C$1,$D43-SUM($F43,$H43:$I43),0)</f>
        <v>0</v>
      </c>
      <c r="H43" s="88">
        <f>IF(H$16=$C$1,$D43-SUM($F43:$G43,$I43),0)</f>
        <v>0</v>
      </c>
      <c r="I43" s="88">
        <f>IF(I$16=$C$1,$D43-SUM($F43:$H43),0)</f>
        <v>0</v>
      </c>
      <c r="J43" s="93"/>
      <c r="K43" s="58" t="str">
        <f t="shared" si="7"/>
        <v/>
      </c>
      <c r="L43" s="58" t="str">
        <f t="shared" si="7"/>
        <v/>
      </c>
      <c r="M43" s="58" t="str">
        <f t="shared" si="7"/>
        <v/>
      </c>
      <c r="N43" s="58" t="str">
        <f t="shared" si="7"/>
        <v/>
      </c>
      <c r="P43" s="44"/>
      <c r="Q43" s="44"/>
      <c r="R43" s="44"/>
      <c r="S43" s="44"/>
      <c r="T43" s="44"/>
      <c r="U43" s="44"/>
      <c r="V43" s="44"/>
      <c r="W43" s="44"/>
      <c r="X43" s="44"/>
      <c r="Y43" s="44"/>
      <c r="Z43" s="44"/>
    </row>
    <row r="44" spans="1:26" customFormat="1" ht="12.75" hidden="1" customHeight="1" outlineLevel="1" x14ac:dyDescent="0.25">
      <c r="A44" s="66" t="b">
        <f t="shared" ca="1" si="0"/>
        <v>1</v>
      </c>
      <c r="B44" s="79" t="str">
        <f ca="1">'2-Expenditures'!B57</f>
        <v>D</v>
      </c>
      <c r="C44" s="73">
        <f>'2-Expenditures'!C57</f>
        <v>0</v>
      </c>
      <c r="D44" s="86">
        <f>'2-Expenditures'!I57</f>
        <v>0</v>
      </c>
      <c r="E44" s="85"/>
      <c r="F44" s="88">
        <f>IF(F$16=$C$1,$D44-SUM($G44:$I44),0)</f>
        <v>0</v>
      </c>
      <c r="G44" s="88">
        <f>IF(G$16=$C$1,$D44-SUM($F44,$H44:$I44),0)</f>
        <v>0</v>
      </c>
      <c r="H44" s="88">
        <f>IF(H$16=$C$1,$D44-SUM($F44:$G44,$I44),0)</f>
        <v>0</v>
      </c>
      <c r="I44" s="88">
        <f>IF(I$16=$C$1,$D44-SUM($F44:$H44),0)</f>
        <v>0</v>
      </c>
      <c r="J44" s="93"/>
      <c r="K44" s="58" t="str">
        <f t="shared" si="7"/>
        <v/>
      </c>
      <c r="L44" s="58" t="str">
        <f t="shared" si="7"/>
        <v/>
      </c>
      <c r="M44" s="58" t="str">
        <f t="shared" si="7"/>
        <v/>
      </c>
      <c r="N44" s="58" t="str">
        <f t="shared" si="7"/>
        <v/>
      </c>
      <c r="P44" s="44"/>
      <c r="Q44" s="44"/>
      <c r="R44" s="44"/>
      <c r="S44" s="44"/>
      <c r="T44" s="44"/>
      <c r="U44" s="44"/>
      <c r="V44" s="44"/>
      <c r="W44" s="44"/>
      <c r="X44" s="44"/>
      <c r="Y44" s="44"/>
      <c r="Z44" s="44"/>
    </row>
    <row r="45" spans="1:26" customFormat="1" ht="12.75" hidden="1" customHeight="1" outlineLevel="1" thickBot="1" x14ac:dyDescent="0.3">
      <c r="A45" s="66" t="b">
        <f t="shared" ca="1" si="0"/>
        <v>1</v>
      </c>
      <c r="B45" s="79" t="str">
        <f ca="1">'2-Expenditures'!B58</f>
        <v>E</v>
      </c>
      <c r="C45" s="73">
        <f>'2-Expenditures'!C58</f>
        <v>0</v>
      </c>
      <c r="D45" s="86">
        <f>'2-Expenditures'!I58</f>
        <v>0</v>
      </c>
      <c r="E45" s="85"/>
      <c r="F45" s="88">
        <f>IF(F$16=$C$1,$D45-SUM($G45:$I45),0)</f>
        <v>0</v>
      </c>
      <c r="G45" s="88">
        <f>IF(G$16=$C$1,$D45-SUM($F45,$H45:$I45),0)</f>
        <v>0</v>
      </c>
      <c r="H45" s="88">
        <f>IF(H$16=$C$1,$D45-SUM($F45:$G45,$I45),0)</f>
        <v>0</v>
      </c>
      <c r="I45" s="88">
        <f>IF(I$16=$C$1,$D45-SUM($F45:$H45),0)</f>
        <v>0</v>
      </c>
      <c r="J45" s="93"/>
      <c r="K45" s="58" t="str">
        <f t="shared" si="7"/>
        <v/>
      </c>
      <c r="L45" s="58" t="str">
        <f t="shared" si="7"/>
        <v/>
      </c>
      <c r="M45" s="58" t="str">
        <f t="shared" si="7"/>
        <v/>
      </c>
      <c r="N45" s="58" t="str">
        <f t="shared" si="7"/>
        <v/>
      </c>
      <c r="P45" s="44"/>
      <c r="Q45" s="44"/>
      <c r="R45" s="44"/>
      <c r="S45" s="44"/>
      <c r="T45" s="44"/>
      <c r="U45" s="44"/>
      <c r="V45" s="44"/>
      <c r="W45" s="44"/>
      <c r="X45" s="44"/>
      <c r="Y45" s="44"/>
      <c r="Z45" s="44"/>
    </row>
    <row r="46" spans="1:26" customFormat="1" ht="14.4" hidden="1" outlineLevel="1" thickTop="1" thickBot="1" x14ac:dyDescent="0.3">
      <c r="A46" s="66" t="b">
        <f t="shared" ca="1" si="0"/>
        <v>1</v>
      </c>
      <c r="B46" s="48" t="str">
        <f ca="1">'2-Expenditures'!B69</f>
        <v>F</v>
      </c>
      <c r="C46" s="49" t="s">
        <v>1700</v>
      </c>
      <c r="D46" s="51">
        <f ca="1">SUMIFS(D41:OFFSET(D46,-1,0),$A41:OFFSET($A46,-1,0),TRUE)</f>
        <v>0</v>
      </c>
      <c r="F46" s="51">
        <f ca="1">SUMIFS(F41:OFFSET(F46,-1,0),$A41:OFFSET($A46,-1,0),TRUE)</f>
        <v>0</v>
      </c>
      <c r="G46" s="51">
        <f ca="1">SUMIFS(G41:OFFSET(G46,-1,0),$A41:OFFSET($A46,-1,0),TRUE)</f>
        <v>0</v>
      </c>
      <c r="H46" s="51">
        <f ca="1">SUMIFS(H41:OFFSET(H46,-1,0),$A41:OFFSET($A46,-1,0),TRUE)</f>
        <v>0</v>
      </c>
      <c r="I46" s="51">
        <f ca="1">SUMIFS(I41:OFFSET(I46,-1,0),$A41:OFFSET($A46,-1,0),TRUE)</f>
        <v>0</v>
      </c>
      <c r="J46" s="59"/>
      <c r="K46" s="58"/>
      <c r="L46" s="58"/>
      <c r="M46" s="58"/>
      <c r="N46" s="58"/>
      <c r="P46" s="44"/>
      <c r="Q46" s="44"/>
      <c r="R46" s="44"/>
      <c r="S46" s="44"/>
      <c r="T46" s="44"/>
      <c r="U46" s="44"/>
      <c r="V46" s="44"/>
      <c r="W46" s="44"/>
      <c r="X46" s="44"/>
      <c r="Y46" s="44"/>
      <c r="Z46" s="44"/>
    </row>
    <row r="47" spans="1:26" customFormat="1" collapsed="1" x14ac:dyDescent="0.25">
      <c r="A47" s="66" t="str">
        <f t="shared" si="0"/>
        <v/>
      </c>
      <c r="B47" s="44"/>
      <c r="C47" s="44"/>
      <c r="D47" s="44"/>
      <c r="E47" s="44"/>
      <c r="F47" s="44"/>
      <c r="G47" s="44"/>
      <c r="H47" s="44"/>
      <c r="I47" s="44"/>
      <c r="J47" s="44"/>
      <c r="K47" s="58"/>
      <c r="L47" s="58"/>
      <c r="M47" s="58"/>
      <c r="N47" s="58"/>
      <c r="P47" s="44"/>
      <c r="Q47" s="44"/>
      <c r="R47" s="44"/>
      <c r="S47" s="44"/>
      <c r="T47" s="44"/>
      <c r="U47" s="44"/>
      <c r="V47" s="44"/>
      <c r="W47" s="44"/>
      <c r="X47" s="44"/>
      <c r="Y47" s="44"/>
      <c r="Z47" s="44"/>
    </row>
    <row r="48" spans="1:26" customFormat="1" x14ac:dyDescent="0.25">
      <c r="A48" s="66" t="str">
        <f t="shared" si="0"/>
        <v/>
      </c>
      <c r="B48" s="53" t="s">
        <v>1625</v>
      </c>
      <c r="C48" s="44"/>
      <c r="D48" s="44"/>
      <c r="E48" s="44"/>
      <c r="F48" s="44"/>
      <c r="G48" s="44"/>
      <c r="H48" s="44"/>
      <c r="I48" s="44"/>
      <c r="J48" s="44"/>
      <c r="K48" s="58"/>
      <c r="L48" s="58"/>
      <c r="M48" s="58"/>
      <c r="N48" s="58"/>
      <c r="P48" s="44"/>
      <c r="Q48" s="44"/>
      <c r="R48" s="44"/>
      <c r="S48" s="44"/>
      <c r="T48" s="44"/>
      <c r="U48" s="44"/>
      <c r="V48" s="44"/>
      <c r="W48" s="44"/>
      <c r="X48" s="44"/>
      <c r="Y48" s="44"/>
      <c r="Z48" s="44"/>
    </row>
    <row r="49" spans="1:26" customFormat="1" ht="15.6" x14ac:dyDescent="0.25">
      <c r="A49" s="66" t="str">
        <f t="shared" si="0"/>
        <v/>
      </c>
      <c r="B49" s="75" t="s">
        <v>1573</v>
      </c>
      <c r="C49" s="75" t="str">
        <f>INDEX('Salary and Cost Data'!$AF$2:$AJ$2,MATCH('2-Expenditures'!B72,'Salary and Cost Data'!$AF$5:$AJ$5,0))</f>
        <v>FY 2025-26</v>
      </c>
      <c r="D49" s="75"/>
      <c r="E49" s="75"/>
      <c r="F49" s="75"/>
      <c r="G49" s="75"/>
      <c r="H49" s="75"/>
      <c r="I49" s="75"/>
      <c r="J49" s="75"/>
      <c r="K49" s="44"/>
      <c r="L49" s="44"/>
      <c r="M49" s="44"/>
      <c r="N49" s="44"/>
      <c r="P49" s="44"/>
      <c r="Q49" s="44"/>
      <c r="R49" s="44"/>
      <c r="S49" s="44"/>
      <c r="T49" s="44"/>
      <c r="U49" s="44"/>
      <c r="V49" s="44"/>
      <c r="W49" s="44"/>
      <c r="X49" s="44"/>
      <c r="Y49" s="44"/>
      <c r="Z49" s="44"/>
    </row>
    <row r="50" spans="1:26" customFormat="1" ht="13.8" thickBot="1" x14ac:dyDescent="0.3">
      <c r="A50" s="66"/>
      <c r="B50" s="47"/>
      <c r="C50" s="47"/>
      <c r="D50" s="44"/>
      <c r="E50" s="44"/>
      <c r="F50" s="44"/>
      <c r="G50" s="44"/>
      <c r="H50" s="44"/>
      <c r="I50" s="44"/>
      <c r="J50" s="44"/>
      <c r="K50" s="44"/>
      <c r="L50" s="44"/>
      <c r="M50" s="44"/>
      <c r="N50" s="44"/>
      <c r="P50" s="44"/>
      <c r="Q50" s="44"/>
      <c r="R50" s="44"/>
      <c r="S50" s="44"/>
      <c r="T50" s="44"/>
      <c r="U50" s="44"/>
      <c r="V50" s="44"/>
      <c r="W50" s="44"/>
      <c r="X50" s="44"/>
      <c r="Y50" s="44"/>
      <c r="Z50" s="44"/>
    </row>
    <row r="51" spans="1:26" customFormat="1" ht="13.8" thickBot="1" x14ac:dyDescent="0.3">
      <c r="A51" s="66" t="str">
        <f t="shared" si="0"/>
        <v/>
      </c>
      <c r="B51" s="52" t="s">
        <v>1694</v>
      </c>
      <c r="C51" s="46"/>
      <c r="D51" s="46"/>
      <c r="E51" s="46"/>
      <c r="F51" s="46"/>
      <c r="G51" s="46"/>
      <c r="H51" s="46"/>
      <c r="I51" s="46"/>
      <c r="J51" s="46"/>
      <c r="K51" s="44"/>
      <c r="L51" s="44"/>
      <c r="M51" s="44"/>
      <c r="N51" s="44"/>
      <c r="P51" s="44"/>
      <c r="Q51" s="44"/>
      <c r="R51" s="44"/>
      <c r="S51" s="44"/>
      <c r="T51" s="44"/>
      <c r="U51" s="44"/>
      <c r="V51" s="44"/>
      <c r="W51" s="44"/>
      <c r="X51" s="44"/>
      <c r="Y51" s="44"/>
      <c r="Z51" s="44"/>
    </row>
    <row r="52" spans="1:26" customFormat="1" ht="26.4" x14ac:dyDescent="0.25">
      <c r="A52" s="66" t="str">
        <f t="shared" si="0"/>
        <v/>
      </c>
      <c r="B52" s="82" t="s">
        <v>1612</v>
      </c>
      <c r="C52" s="76" t="s">
        <v>1583</v>
      </c>
      <c r="D52" s="76" t="s">
        <v>1609</v>
      </c>
      <c r="E52" s="76" t="s">
        <v>1584</v>
      </c>
      <c r="F52" s="87" t="s">
        <v>1589</v>
      </c>
      <c r="G52" s="87" t="s">
        <v>1590</v>
      </c>
      <c r="H52" s="87" t="s">
        <v>1591</v>
      </c>
      <c r="I52" s="87" t="s">
        <v>1592</v>
      </c>
      <c r="J52" s="90" t="s">
        <v>1588</v>
      </c>
      <c r="K52" s="44" t="s">
        <v>1589</v>
      </c>
      <c r="L52" s="44" t="s">
        <v>1590</v>
      </c>
      <c r="M52" s="44" t="s">
        <v>1591</v>
      </c>
      <c r="N52" s="44" t="s">
        <v>1592</v>
      </c>
      <c r="P52" s="44"/>
      <c r="Q52" s="44"/>
      <c r="R52" s="44"/>
      <c r="S52" s="44"/>
      <c r="T52" s="44"/>
      <c r="U52" s="44"/>
      <c r="V52" s="44"/>
      <c r="W52" s="44"/>
      <c r="X52" s="44"/>
      <c r="Y52" s="44"/>
      <c r="Z52" s="44"/>
    </row>
    <row r="53" spans="1:26" customFormat="1" x14ac:dyDescent="0.25">
      <c r="A53" s="66" t="b">
        <f t="shared" ca="1" si="0"/>
        <v>1</v>
      </c>
      <c r="B53" s="79" t="str">
        <f ca="1">'2-Expenditures'!B17</f>
        <v>A</v>
      </c>
      <c r="C53" s="73">
        <f>'2-Expenditures'!C76</f>
        <v>0</v>
      </c>
      <c r="D53" s="84">
        <f>'2-Expenditures'!I76</f>
        <v>0</v>
      </c>
      <c r="E53" s="74">
        <f>'2-Expenditures'!E76</f>
        <v>0</v>
      </c>
      <c r="F53" s="88">
        <f>IF(F$16=$C$1,$D53-SUM($G53:$I53),0)</f>
        <v>0</v>
      </c>
      <c r="G53" s="88">
        <f>IF(G$16=$C$1,$D53-SUM($F53,$H53:$I53),0)</f>
        <v>0</v>
      </c>
      <c r="H53" s="88">
        <f>IF(H$16=$C$1,$D53-SUM($F53:$G53,$I53),0)</f>
        <v>0</v>
      </c>
      <c r="I53" s="88">
        <f>IF(I$16=$C$1,$D53-SUM($F53:$H53),0)</f>
        <v>0</v>
      </c>
      <c r="J53" s="91">
        <f>'2-Expenditures'!J76</f>
        <v>0</v>
      </c>
      <c r="K53" s="58" t="str">
        <f t="shared" ref="K53:N57" si="8">IFERROR(F53/$D53,"")</f>
        <v/>
      </c>
      <c r="L53" s="58" t="str">
        <f t="shared" si="8"/>
        <v/>
      </c>
      <c r="M53" s="58" t="str">
        <f t="shared" si="8"/>
        <v/>
      </c>
      <c r="N53" s="58" t="str">
        <f t="shared" si="8"/>
        <v/>
      </c>
      <c r="P53" s="44"/>
      <c r="Q53" s="44"/>
      <c r="R53" s="44"/>
      <c r="S53" s="44"/>
      <c r="T53" s="44"/>
      <c r="U53" s="44"/>
      <c r="V53" s="44"/>
      <c r="W53" s="44"/>
      <c r="X53" s="44"/>
      <c r="Y53" s="44"/>
      <c r="Z53" s="44"/>
    </row>
    <row r="54" spans="1:26" customFormat="1" x14ac:dyDescent="0.25">
      <c r="A54" s="66" t="b">
        <f t="shared" ca="1" si="0"/>
        <v>1</v>
      </c>
      <c r="B54" s="79" t="str">
        <f ca="1">'2-Expenditures'!B18</f>
        <v>B</v>
      </c>
      <c r="C54" s="73">
        <f>'2-Expenditures'!C77</f>
        <v>0</v>
      </c>
      <c r="D54" s="84">
        <f>'2-Expenditures'!I77</f>
        <v>0</v>
      </c>
      <c r="E54" s="74">
        <f>'2-Expenditures'!E77</f>
        <v>0</v>
      </c>
      <c r="F54" s="88">
        <f>IF(F$16=$C$1,$D54-SUM($G54:$I54),0)</f>
        <v>0</v>
      </c>
      <c r="G54" s="88">
        <f>IF(G$16=$C$1,$D54-SUM($F54,$H54:$I54),0)</f>
        <v>0</v>
      </c>
      <c r="H54" s="88">
        <f>IF(H$16=$C$1,$D54-SUM($F54:$G54,$I54),0)</f>
        <v>0</v>
      </c>
      <c r="I54" s="88">
        <f>IF(I$16=$C$1,$D54-SUM($F54:$H54),0)</f>
        <v>0</v>
      </c>
      <c r="J54" s="91">
        <f>'2-Expenditures'!J77</f>
        <v>0</v>
      </c>
      <c r="K54" s="58" t="str">
        <f t="shared" si="8"/>
        <v/>
      </c>
      <c r="L54" s="58" t="str">
        <f t="shared" si="8"/>
        <v/>
      </c>
      <c r="M54" s="58" t="str">
        <f t="shared" si="8"/>
        <v/>
      </c>
      <c r="N54" s="58" t="str">
        <f t="shared" si="8"/>
        <v/>
      </c>
      <c r="P54" s="44"/>
      <c r="Q54" s="44"/>
      <c r="R54" s="44"/>
      <c r="S54" s="44"/>
      <c r="T54" s="44"/>
      <c r="U54" s="44"/>
      <c r="V54" s="44"/>
      <c r="W54" s="44"/>
      <c r="X54" s="44"/>
      <c r="Y54" s="44"/>
      <c r="Z54" s="44"/>
    </row>
    <row r="55" spans="1:26" customFormat="1" x14ac:dyDescent="0.25">
      <c r="A55" s="66" t="b">
        <f t="shared" ca="1" si="0"/>
        <v>1</v>
      </c>
      <c r="B55" s="79" t="str">
        <f ca="1">'2-Expenditures'!B19</f>
        <v>C</v>
      </c>
      <c r="C55" s="73">
        <f>'2-Expenditures'!C78</f>
        <v>0</v>
      </c>
      <c r="D55" s="84">
        <f>'2-Expenditures'!I78</f>
        <v>0</v>
      </c>
      <c r="E55" s="74">
        <f>'2-Expenditures'!E78</f>
        <v>0</v>
      </c>
      <c r="F55" s="88">
        <f>IF(F$16=$C$1,$D55-SUM($G55:$I55),0)</f>
        <v>0</v>
      </c>
      <c r="G55" s="88">
        <f>IF(G$16=$C$1,$D55-SUM($F55,$H55:$I55),0)</f>
        <v>0</v>
      </c>
      <c r="H55" s="88">
        <f>IF(H$16=$C$1,$D55-SUM($F55:$G55,$I55),0)</f>
        <v>0</v>
      </c>
      <c r="I55" s="88">
        <f>IF(I$16=$C$1,$D55-SUM($F55:$H55),0)</f>
        <v>0</v>
      </c>
      <c r="J55" s="91">
        <f>'2-Expenditures'!J78</f>
        <v>0</v>
      </c>
      <c r="K55" s="58" t="str">
        <f t="shared" si="8"/>
        <v/>
      </c>
      <c r="L55" s="58" t="str">
        <f t="shared" si="8"/>
        <v/>
      </c>
      <c r="M55" s="58" t="str">
        <f t="shared" si="8"/>
        <v/>
      </c>
      <c r="N55" s="58" t="str">
        <f t="shared" si="8"/>
        <v/>
      </c>
      <c r="P55" s="44"/>
      <c r="Q55" s="44"/>
      <c r="R55" s="44"/>
      <c r="S55" s="44"/>
      <c r="T55" s="44"/>
      <c r="U55" s="44"/>
      <c r="V55" s="44"/>
      <c r="W55" s="44"/>
      <c r="X55" s="44"/>
      <c r="Y55" s="44"/>
      <c r="Z55" s="44"/>
    </row>
    <row r="56" spans="1:26" customFormat="1" ht="12.75" customHeight="1" x14ac:dyDescent="0.25">
      <c r="A56" s="66" t="b">
        <f t="shared" ca="1" si="0"/>
        <v>1</v>
      </c>
      <c r="B56" s="79" t="str">
        <f ca="1">'2-Expenditures'!B20</f>
        <v>D</v>
      </c>
      <c r="C56" s="73">
        <f>'2-Expenditures'!C79</f>
        <v>0</v>
      </c>
      <c r="D56" s="84">
        <f>'2-Expenditures'!I79</f>
        <v>0</v>
      </c>
      <c r="E56" s="74">
        <f>'2-Expenditures'!E79</f>
        <v>0</v>
      </c>
      <c r="F56" s="88">
        <f>IF(F$16=$C$1,$D56-SUM($G56:$I56),0)</f>
        <v>0</v>
      </c>
      <c r="G56" s="88">
        <f>IF(G$16=$C$1,$D56-SUM($F56,$H56:$I56),0)</f>
        <v>0</v>
      </c>
      <c r="H56" s="88">
        <f>IF(H$16=$C$1,$D56-SUM($F56:$G56,$I56),0)</f>
        <v>0</v>
      </c>
      <c r="I56" s="88">
        <f>IF(I$16=$C$1,$D56-SUM($F56:$H56),0)</f>
        <v>0</v>
      </c>
      <c r="J56" s="91">
        <f>'2-Expenditures'!J79</f>
        <v>0</v>
      </c>
      <c r="K56" s="58" t="str">
        <f t="shared" si="8"/>
        <v/>
      </c>
      <c r="L56" s="58" t="str">
        <f t="shared" si="8"/>
        <v/>
      </c>
      <c r="M56" s="58" t="str">
        <f t="shared" si="8"/>
        <v/>
      </c>
      <c r="N56" s="58" t="str">
        <f t="shared" si="8"/>
        <v/>
      </c>
      <c r="P56" s="44"/>
      <c r="Q56" s="44"/>
      <c r="R56" s="44"/>
      <c r="S56" s="44"/>
      <c r="T56" s="44"/>
      <c r="U56" s="44"/>
      <c r="V56" s="44"/>
      <c r="W56" s="44"/>
      <c r="X56" s="44"/>
      <c r="Y56" s="44"/>
      <c r="Z56" s="44"/>
    </row>
    <row r="57" spans="1:26" customFormat="1" ht="12.75" customHeight="1" thickBot="1" x14ac:dyDescent="0.3">
      <c r="A57" s="66" t="b">
        <f t="shared" ca="1" si="0"/>
        <v>1</v>
      </c>
      <c r="B57" s="79" t="str">
        <f ca="1">'2-Expenditures'!B21</f>
        <v>E</v>
      </c>
      <c r="C57" s="73">
        <f>'2-Expenditures'!C80</f>
        <v>0</v>
      </c>
      <c r="D57" s="84">
        <f>'2-Expenditures'!I80</f>
        <v>0</v>
      </c>
      <c r="E57" s="74">
        <f>'2-Expenditures'!E80</f>
        <v>0</v>
      </c>
      <c r="F57" s="88">
        <f>IF(F$16=$C$1,$D57-SUM($G57:$I57),0)</f>
        <v>0</v>
      </c>
      <c r="G57" s="88">
        <f>IF(G$16=$C$1,$D57-SUM($F57,$H57:$I57),0)</f>
        <v>0</v>
      </c>
      <c r="H57" s="88">
        <f>IF(H$16=$C$1,$D57-SUM($F57:$G57,$I57),0)</f>
        <v>0</v>
      </c>
      <c r="I57" s="88">
        <f>IF(I$16=$C$1,$D57-SUM($F57:$H57),0)</f>
        <v>0</v>
      </c>
      <c r="J57" s="91">
        <f>'2-Expenditures'!J80</f>
        <v>0</v>
      </c>
      <c r="K57" s="58" t="str">
        <f t="shared" si="8"/>
        <v/>
      </c>
      <c r="L57" s="58" t="str">
        <f t="shared" si="8"/>
        <v/>
      </c>
      <c r="M57" s="58" t="str">
        <f t="shared" si="8"/>
        <v/>
      </c>
      <c r="N57" s="58" t="str">
        <f t="shared" si="8"/>
        <v/>
      </c>
      <c r="P57" s="44"/>
      <c r="Q57" s="44"/>
      <c r="R57" s="44"/>
      <c r="S57" s="44"/>
      <c r="T57" s="44"/>
      <c r="U57" s="44"/>
      <c r="V57" s="44"/>
      <c r="W57" s="44"/>
      <c r="X57" s="44"/>
      <c r="Y57" s="44"/>
      <c r="Z57" s="44"/>
    </row>
    <row r="58" spans="1:26" customFormat="1" ht="14.4" thickTop="1" thickBot="1" x14ac:dyDescent="0.3">
      <c r="A58" s="66" t="b">
        <f t="shared" ca="1" si="0"/>
        <v>1</v>
      </c>
      <c r="B58" s="48" t="str">
        <f ca="1">'2-Expenditures'!B32</f>
        <v>F</v>
      </c>
      <c r="C58" s="49" t="s">
        <v>1608</v>
      </c>
      <c r="D58" s="50">
        <f ca="1">SUMIFS(D53:OFFSET(D58,-1,0),$A53:OFFSET($A58,-1,0),TRUE)</f>
        <v>0</v>
      </c>
      <c r="E58" s="50">
        <f ca="1">SUMIFS(E53:OFFSET(E58,-1,0),$A53:OFFSET($A58,-1,0),TRUE)</f>
        <v>0</v>
      </c>
      <c r="F58" s="51">
        <f ca="1">SUMIFS(F53:OFFSET(F58,-1,0),$A53:OFFSET($A58,-1,0),TRUE)</f>
        <v>0</v>
      </c>
      <c r="G58" s="51">
        <f ca="1">SUMIFS(G53:OFFSET(G58,-1,0),$A53:OFFSET($A58,-1,0),TRUE)</f>
        <v>0</v>
      </c>
      <c r="H58" s="51">
        <f ca="1">SUMIFS(H53:OFFSET(H58,-1,0),$A53:OFFSET($A58,-1,0),TRUE)</f>
        <v>0</v>
      </c>
      <c r="I58" s="51">
        <f ca="1">SUMIFS(I53:OFFSET(I58,-1,0),$A53:OFFSET($A58,-1,0),TRUE)</f>
        <v>0</v>
      </c>
      <c r="J58" s="92">
        <f ca="1">SUMIFS(J53:OFFSET(J58,-1,0),$A53:OFFSET($A58,-1,0),TRUE)</f>
        <v>0</v>
      </c>
      <c r="K58" s="58"/>
      <c r="L58" s="58"/>
      <c r="M58" s="58"/>
      <c r="N58" s="58"/>
      <c r="P58" s="44"/>
      <c r="Q58" s="44"/>
      <c r="R58" s="44"/>
      <c r="S58" s="44"/>
      <c r="T58" s="44"/>
      <c r="U58" s="44"/>
      <c r="V58" s="44"/>
      <c r="W58" s="44"/>
      <c r="X58" s="44"/>
      <c r="Y58" s="44"/>
      <c r="Z58" s="44"/>
    </row>
    <row r="59" spans="1:26" customFormat="1" ht="13.8" thickBot="1" x14ac:dyDescent="0.3">
      <c r="A59" s="66" t="str">
        <f t="shared" si="0"/>
        <v/>
      </c>
      <c r="B59" s="44"/>
      <c r="C59" s="44"/>
      <c r="D59" s="44"/>
      <c r="E59" s="44"/>
      <c r="F59" s="44">
        <f>$D59*K59</f>
        <v>0</v>
      </c>
      <c r="G59" s="44">
        <f>$D59*L59</f>
        <v>0</v>
      </c>
      <c r="H59" s="44">
        <f>$D59*M59</f>
        <v>0</v>
      </c>
      <c r="I59" s="44">
        <f>$D59*N59</f>
        <v>0</v>
      </c>
      <c r="J59" s="44"/>
      <c r="K59" s="58"/>
      <c r="L59" s="58"/>
      <c r="M59" s="58"/>
      <c r="N59" s="58"/>
      <c r="P59" s="44"/>
      <c r="Q59" s="44"/>
      <c r="R59" s="44"/>
      <c r="S59" s="44"/>
      <c r="T59" s="44"/>
      <c r="U59" s="44"/>
      <c r="V59" s="44"/>
      <c r="W59" s="44"/>
      <c r="X59" s="44"/>
      <c r="Y59" s="44"/>
      <c r="Z59" s="44"/>
    </row>
    <row r="60" spans="1:26" customFormat="1" ht="13.8" thickBot="1" x14ac:dyDescent="0.3">
      <c r="A60" s="66" t="str">
        <f t="shared" si="0"/>
        <v/>
      </c>
      <c r="B60" s="52" t="s">
        <v>1695</v>
      </c>
      <c r="C60" s="46"/>
      <c r="D60" s="46"/>
      <c r="E60" s="46"/>
      <c r="F60" s="46"/>
      <c r="G60" s="46"/>
      <c r="H60" s="46"/>
      <c r="I60" s="46"/>
      <c r="J60" s="46"/>
      <c r="K60" s="58"/>
      <c r="L60" s="58"/>
      <c r="M60" s="58"/>
      <c r="N60" s="58"/>
      <c r="P60" s="44"/>
      <c r="Q60" s="44"/>
      <c r="R60" s="44"/>
      <c r="S60" s="44"/>
      <c r="T60" s="44"/>
      <c r="U60" s="44"/>
      <c r="V60" s="44"/>
      <c r="W60" s="44"/>
      <c r="X60" s="44"/>
      <c r="Y60" s="44"/>
      <c r="Z60" s="44"/>
    </row>
    <row r="61" spans="1:26" customFormat="1" ht="26.4" x14ac:dyDescent="0.25">
      <c r="A61" s="66" t="str">
        <f t="shared" si="0"/>
        <v/>
      </c>
      <c r="B61" s="82" t="s">
        <v>1612</v>
      </c>
      <c r="C61" s="76" t="s">
        <v>1613</v>
      </c>
      <c r="D61" s="76" t="s">
        <v>1609</v>
      </c>
      <c r="E61" s="85"/>
      <c r="F61" s="87" t="s">
        <v>1589</v>
      </c>
      <c r="G61" s="87" t="s">
        <v>1590</v>
      </c>
      <c r="H61" s="87" t="s">
        <v>1591</v>
      </c>
      <c r="I61" s="87" t="s">
        <v>1592</v>
      </c>
      <c r="J61" s="90" t="s">
        <v>1588</v>
      </c>
      <c r="K61" s="44" t="s">
        <v>1589</v>
      </c>
      <c r="L61" s="44" t="s">
        <v>1590</v>
      </c>
      <c r="M61" s="44" t="s">
        <v>1591</v>
      </c>
      <c r="N61" s="44" t="s">
        <v>1592</v>
      </c>
      <c r="P61" s="44"/>
      <c r="Q61" s="44"/>
      <c r="R61" s="44"/>
      <c r="S61" s="44"/>
      <c r="T61" s="44"/>
      <c r="U61" s="44"/>
      <c r="V61" s="44"/>
      <c r="W61" s="44"/>
      <c r="X61" s="44"/>
      <c r="Y61" s="44"/>
      <c r="Z61" s="44"/>
    </row>
    <row r="62" spans="1:26" customFormat="1" x14ac:dyDescent="0.25">
      <c r="A62" s="66"/>
      <c r="B62" s="79" t="str">
        <f ca="1">'2-Expenditures'!B95</f>
        <v>A</v>
      </c>
      <c r="C62" s="77" t="str">
        <f>'2-Expenditures'!C95</f>
        <v>Centrally Appropriated / POTS Costs</v>
      </c>
      <c r="D62" s="86">
        <f>'2-Expenditures'!I95</f>
        <v>0</v>
      </c>
      <c r="E62" s="85"/>
      <c r="F62" s="94"/>
      <c r="G62" s="94"/>
      <c r="H62" s="94"/>
      <c r="I62" s="94"/>
      <c r="J62" s="91">
        <f ca="1">'2-Expenditures'!J95</f>
        <v>0</v>
      </c>
      <c r="K62" s="58" t="str">
        <f t="shared" ref="K62:N72" si="9">IFERROR(F62/$D62,"")</f>
        <v/>
      </c>
      <c r="L62" s="58" t="str">
        <f t="shared" si="9"/>
        <v/>
      </c>
      <c r="M62" s="58" t="str">
        <f t="shared" si="9"/>
        <v/>
      </c>
      <c r="N62" s="58" t="str">
        <f t="shared" si="9"/>
        <v/>
      </c>
      <c r="P62" s="44"/>
      <c r="Q62" s="44"/>
      <c r="R62" s="44"/>
      <c r="S62" s="44"/>
      <c r="T62" s="44"/>
      <c r="U62" s="44"/>
      <c r="V62" s="44"/>
      <c r="W62" s="44"/>
      <c r="X62" s="44"/>
      <c r="Y62" s="44"/>
      <c r="Z62" s="44"/>
    </row>
    <row r="63" spans="1:26" customFormat="1" x14ac:dyDescent="0.25">
      <c r="A63" s="66" t="b">
        <f t="shared" ca="1" si="0"/>
        <v>1</v>
      </c>
      <c r="B63" s="79" t="str">
        <f ca="1">'2-Expenditures'!B97</f>
        <v>C</v>
      </c>
      <c r="C63" s="77" t="s">
        <v>28</v>
      </c>
      <c r="D63" s="86">
        <f>'2-Expenditures'!I97</f>
        <v>0</v>
      </c>
      <c r="E63" s="85"/>
      <c r="F63" s="88">
        <f t="shared" ref="F63:F72" si="10">IF(F$16=$C$1,$D63-SUM($G63:$I63),0)</f>
        <v>0</v>
      </c>
      <c r="G63" s="88">
        <f t="shared" ref="G63:G72" si="11">IF(G$16=$C$1,$D63-SUM($F63,$H63:$I63),0)</f>
        <v>0</v>
      </c>
      <c r="H63" s="88">
        <f t="shared" ref="H63:H72" si="12">IF(H$16=$C$1,$D63-SUM($F63:$G63,$I63),0)</f>
        <v>0</v>
      </c>
      <c r="I63" s="88">
        <f t="shared" ref="I63:I72" si="13">IF(I$16=$C$1,$D63-SUM($F63:$H63),0)</f>
        <v>0</v>
      </c>
      <c r="J63" s="91">
        <f>'2-Expenditures'!J97</f>
        <v>0</v>
      </c>
      <c r="K63" s="58" t="str">
        <f t="shared" si="9"/>
        <v/>
      </c>
      <c r="L63" s="58" t="str">
        <f t="shared" si="9"/>
        <v/>
      </c>
      <c r="M63" s="58" t="str">
        <f t="shared" si="9"/>
        <v/>
      </c>
      <c r="N63" s="58" t="str">
        <f t="shared" si="9"/>
        <v/>
      </c>
      <c r="P63" s="44"/>
      <c r="Q63" s="44"/>
      <c r="R63" s="44"/>
      <c r="S63" s="44"/>
      <c r="T63" s="44"/>
      <c r="U63" s="44"/>
      <c r="V63" s="44"/>
      <c r="W63" s="44"/>
      <c r="X63" s="44"/>
      <c r="Y63" s="44"/>
      <c r="Z63" s="44"/>
    </row>
    <row r="64" spans="1:26" customFormat="1" ht="12.75" customHeight="1" x14ac:dyDescent="0.25">
      <c r="A64" s="66" t="b">
        <f t="shared" ca="1" si="0"/>
        <v>1</v>
      </c>
      <c r="B64" s="79" t="str">
        <f ca="1">'2-Expenditures'!B98</f>
        <v>D</v>
      </c>
      <c r="C64" s="77" t="s">
        <v>1657</v>
      </c>
      <c r="D64" s="86">
        <f>'2-Expenditures'!I98</f>
        <v>0</v>
      </c>
      <c r="E64" s="85"/>
      <c r="F64" s="88">
        <f t="shared" si="10"/>
        <v>0</v>
      </c>
      <c r="G64" s="88">
        <f t="shared" si="11"/>
        <v>0</v>
      </c>
      <c r="H64" s="88">
        <f t="shared" si="12"/>
        <v>0</v>
      </c>
      <c r="I64" s="88">
        <f t="shared" si="13"/>
        <v>0</v>
      </c>
      <c r="J64" s="91">
        <f>'2-Expenditures'!J98</f>
        <v>0</v>
      </c>
      <c r="K64" s="58" t="str">
        <f t="shared" si="9"/>
        <v/>
      </c>
      <c r="L64" s="58" t="str">
        <f t="shared" si="9"/>
        <v/>
      </c>
      <c r="M64" s="58" t="str">
        <f t="shared" si="9"/>
        <v/>
      </c>
      <c r="N64" s="58" t="str">
        <f t="shared" si="9"/>
        <v/>
      </c>
      <c r="P64" s="44"/>
      <c r="Q64" s="44"/>
      <c r="R64" s="44"/>
      <c r="S64" s="44"/>
      <c r="T64" s="44"/>
      <c r="U64" s="44"/>
      <c r="V64" s="44"/>
      <c r="W64" s="44"/>
      <c r="X64" s="44"/>
      <c r="Y64" s="44"/>
      <c r="Z64" s="44"/>
    </row>
    <row r="65" spans="1:25" ht="12.75" customHeight="1" x14ac:dyDescent="0.25">
      <c r="A65" s="66" t="b">
        <f t="shared" ca="1" si="0"/>
        <v>1</v>
      </c>
      <c r="B65" s="79" t="str">
        <f ca="1">'2-Expenditures'!B99</f>
        <v>E</v>
      </c>
      <c r="C65" s="77" t="s">
        <v>1660</v>
      </c>
      <c r="D65" s="86">
        <f>'2-Expenditures'!I99</f>
        <v>0</v>
      </c>
      <c r="E65" s="85"/>
      <c r="F65" s="88">
        <f t="shared" si="10"/>
        <v>0</v>
      </c>
      <c r="G65" s="88">
        <f t="shared" si="11"/>
        <v>0</v>
      </c>
      <c r="H65" s="88">
        <f t="shared" si="12"/>
        <v>0</v>
      </c>
      <c r="I65" s="88">
        <f t="shared" si="13"/>
        <v>0</v>
      </c>
      <c r="J65" s="91">
        <f>'2-Expenditures'!J99</f>
        <v>0</v>
      </c>
      <c r="K65" s="58" t="str">
        <f t="shared" si="9"/>
        <v/>
      </c>
      <c r="L65" s="58" t="str">
        <f t="shared" si="9"/>
        <v/>
      </c>
      <c r="M65" s="58" t="str">
        <f t="shared" si="9"/>
        <v/>
      </c>
      <c r="N65" s="58" t="str">
        <f t="shared" si="9"/>
        <v/>
      </c>
    </row>
    <row r="66" spans="1:25" ht="12.75" customHeight="1" x14ac:dyDescent="0.25">
      <c r="A66" s="66" t="b">
        <f t="shared" ca="1" si="0"/>
        <v>1</v>
      </c>
      <c r="B66" s="79" t="str">
        <f ca="1">'2-Expenditures'!B100</f>
        <v>F</v>
      </c>
      <c r="C66" s="77" t="s">
        <v>52</v>
      </c>
      <c r="D66" s="86">
        <f>'2-Expenditures'!I100</f>
        <v>0</v>
      </c>
      <c r="E66" s="85"/>
      <c r="F66" s="88">
        <f t="shared" si="10"/>
        <v>0</v>
      </c>
      <c r="G66" s="88">
        <f t="shared" si="11"/>
        <v>0</v>
      </c>
      <c r="H66" s="88">
        <f t="shared" si="12"/>
        <v>0</v>
      </c>
      <c r="I66" s="88">
        <f t="shared" si="13"/>
        <v>0</v>
      </c>
      <c r="J66" s="91">
        <f>'2-Expenditures'!J100</f>
        <v>0</v>
      </c>
      <c r="K66" s="58" t="str">
        <f t="shared" si="9"/>
        <v/>
      </c>
      <c r="L66" s="58" t="str">
        <f t="shared" si="9"/>
        <v/>
      </c>
      <c r="M66" s="58" t="str">
        <f t="shared" si="9"/>
        <v/>
      </c>
      <c r="N66" s="58" t="str">
        <f t="shared" si="9"/>
        <v/>
      </c>
    </row>
    <row r="67" spans="1:25" ht="12.75" customHeight="1" thickBot="1" x14ac:dyDescent="0.3">
      <c r="A67" s="66" t="b">
        <f t="shared" ca="1" si="0"/>
        <v>1</v>
      </c>
      <c r="B67" s="79" t="str">
        <f ca="1">'2-Expenditures'!B101</f>
        <v>G</v>
      </c>
      <c r="C67" s="77" t="s">
        <v>57</v>
      </c>
      <c r="D67" s="86">
        <f>'2-Expenditures'!I101</f>
        <v>0</v>
      </c>
      <c r="E67" s="85"/>
      <c r="F67" s="88">
        <f t="shared" si="10"/>
        <v>0</v>
      </c>
      <c r="G67" s="88">
        <f t="shared" si="11"/>
        <v>0</v>
      </c>
      <c r="H67" s="88">
        <f t="shared" si="12"/>
        <v>0</v>
      </c>
      <c r="I67" s="88">
        <f t="shared" si="13"/>
        <v>0</v>
      </c>
      <c r="J67" s="91">
        <f>'2-Expenditures'!J101</f>
        <v>0</v>
      </c>
      <c r="K67" s="58" t="str">
        <f t="shared" si="9"/>
        <v/>
      </c>
      <c r="L67" s="58" t="str">
        <f t="shared" si="9"/>
        <v/>
      </c>
      <c r="M67" s="58" t="str">
        <f t="shared" si="9"/>
        <v/>
      </c>
      <c r="N67" s="58" t="str">
        <f t="shared" si="9"/>
        <v/>
      </c>
      <c r="O67" s="54" t="s">
        <v>1662</v>
      </c>
    </row>
    <row r="68" spans="1:25" s="43" customFormat="1" ht="12.75" hidden="1" customHeight="1" outlineLevel="1" x14ac:dyDescent="0.25">
      <c r="A68" s="66" t="b">
        <f t="shared" ca="1" si="0"/>
        <v>1</v>
      </c>
      <c r="B68" s="79" t="str">
        <f ca="1">'2-Expenditures'!B102</f>
        <v>G</v>
      </c>
      <c r="C68" s="77" t="s">
        <v>62</v>
      </c>
      <c r="D68" s="86">
        <f>'2-Expenditures'!I102</f>
        <v>0</v>
      </c>
      <c r="E68"/>
      <c r="F68" s="88">
        <f t="shared" si="10"/>
        <v>0</v>
      </c>
      <c r="G68" s="88">
        <f t="shared" si="11"/>
        <v>0</v>
      </c>
      <c r="H68" s="88">
        <f t="shared" si="12"/>
        <v>0</v>
      </c>
      <c r="I68" s="88">
        <f t="shared" si="13"/>
        <v>0</v>
      </c>
      <c r="J68" s="91">
        <f>'2-Expenditures'!J102</f>
        <v>0</v>
      </c>
      <c r="K68" s="58" t="str">
        <f t="shared" si="9"/>
        <v/>
      </c>
      <c r="L68" s="58" t="str">
        <f t="shared" si="9"/>
        <v/>
      </c>
      <c r="M68" s="58" t="str">
        <f t="shared" si="9"/>
        <v/>
      </c>
      <c r="N68" s="58" t="str">
        <f t="shared" si="9"/>
        <v/>
      </c>
      <c r="P68" s="44"/>
      <c r="Q68" s="44"/>
      <c r="R68" s="44"/>
      <c r="S68" s="44"/>
      <c r="T68" s="44"/>
      <c r="U68" s="44"/>
      <c r="V68" s="44"/>
      <c r="W68" s="44"/>
      <c r="X68" s="44"/>
      <c r="Y68" s="44"/>
    </row>
    <row r="69" spans="1:25" s="43" customFormat="1" ht="12.75" hidden="1" customHeight="1" outlineLevel="1" x14ac:dyDescent="0.25">
      <c r="A69" s="66" t="b">
        <f t="shared" ca="1" si="0"/>
        <v>1</v>
      </c>
      <c r="B69" s="79" t="str">
        <f ca="1">'2-Expenditures'!B103</f>
        <v>G</v>
      </c>
      <c r="C69" s="77" t="s">
        <v>67</v>
      </c>
      <c r="D69" s="86">
        <f>'2-Expenditures'!I103</f>
        <v>0</v>
      </c>
      <c r="E69"/>
      <c r="F69" s="88">
        <f t="shared" si="10"/>
        <v>0</v>
      </c>
      <c r="G69" s="88">
        <f t="shared" si="11"/>
        <v>0</v>
      </c>
      <c r="H69" s="88">
        <f t="shared" si="12"/>
        <v>0</v>
      </c>
      <c r="I69" s="88">
        <f t="shared" si="13"/>
        <v>0</v>
      </c>
      <c r="J69" s="91">
        <f>'2-Expenditures'!J103</f>
        <v>0</v>
      </c>
      <c r="K69" s="58" t="str">
        <f t="shared" si="9"/>
        <v/>
      </c>
      <c r="L69" s="58" t="str">
        <f t="shared" si="9"/>
        <v/>
      </c>
      <c r="M69" s="58" t="str">
        <f t="shared" si="9"/>
        <v/>
      </c>
      <c r="N69" s="58" t="str">
        <f t="shared" si="9"/>
        <v/>
      </c>
      <c r="P69" s="44"/>
      <c r="Q69" s="44"/>
      <c r="R69" s="44"/>
      <c r="S69" s="44"/>
      <c r="T69" s="44"/>
      <c r="U69" s="44"/>
      <c r="V69" s="44"/>
      <c r="W69" s="44"/>
      <c r="X69" s="44"/>
      <c r="Y69" s="44"/>
    </row>
    <row r="70" spans="1:25" s="43" customFormat="1" ht="12.75" hidden="1" customHeight="1" outlineLevel="1" x14ac:dyDescent="0.25">
      <c r="A70" s="66" t="b">
        <f t="shared" ref="A70:A137" ca="1" si="14">IF(AND(LEN(B70)=1,B70&gt;0),TRUE,"")</f>
        <v>1</v>
      </c>
      <c r="B70" s="79" t="str">
        <f ca="1">'2-Expenditures'!B104</f>
        <v>G</v>
      </c>
      <c r="C70" s="77" t="s">
        <v>71</v>
      </c>
      <c r="D70" s="86">
        <f>'2-Expenditures'!I104</f>
        <v>0</v>
      </c>
      <c r="E70"/>
      <c r="F70" s="88">
        <f t="shared" si="10"/>
        <v>0</v>
      </c>
      <c r="G70" s="88">
        <f t="shared" si="11"/>
        <v>0</v>
      </c>
      <c r="H70" s="88">
        <f t="shared" si="12"/>
        <v>0</v>
      </c>
      <c r="I70" s="88">
        <f t="shared" si="13"/>
        <v>0</v>
      </c>
      <c r="J70" s="91">
        <f>'2-Expenditures'!J104</f>
        <v>0</v>
      </c>
      <c r="K70" s="58" t="str">
        <f t="shared" si="9"/>
        <v/>
      </c>
      <c r="L70" s="58" t="str">
        <f t="shared" si="9"/>
        <v/>
      </c>
      <c r="M70" s="58" t="str">
        <f t="shared" si="9"/>
        <v/>
      </c>
      <c r="N70" s="58" t="str">
        <f t="shared" si="9"/>
        <v/>
      </c>
      <c r="P70" s="44"/>
      <c r="Q70" s="44"/>
      <c r="R70" s="44"/>
      <c r="S70" s="44"/>
      <c r="T70" s="44"/>
      <c r="U70" s="44"/>
      <c r="V70" s="44"/>
      <c r="W70" s="44"/>
      <c r="X70" s="44"/>
      <c r="Y70" s="44"/>
    </row>
    <row r="71" spans="1:25" s="43" customFormat="1" ht="12.75" hidden="1" customHeight="1" outlineLevel="1" x14ac:dyDescent="0.25">
      <c r="A71" s="66" t="b">
        <f t="shared" ca="1" si="14"/>
        <v>1</v>
      </c>
      <c r="B71" s="79" t="str">
        <f ca="1">'2-Expenditures'!B105</f>
        <v>G</v>
      </c>
      <c r="C71" s="77" t="s">
        <v>75</v>
      </c>
      <c r="D71" s="86">
        <f>'2-Expenditures'!I105</f>
        <v>0</v>
      </c>
      <c r="E71"/>
      <c r="F71" s="88">
        <f t="shared" si="10"/>
        <v>0</v>
      </c>
      <c r="G71" s="88">
        <f t="shared" si="11"/>
        <v>0</v>
      </c>
      <c r="H71" s="88">
        <f t="shared" si="12"/>
        <v>0</v>
      </c>
      <c r="I71" s="88">
        <f t="shared" si="13"/>
        <v>0</v>
      </c>
      <c r="J71" s="91">
        <f>'2-Expenditures'!J105</f>
        <v>0</v>
      </c>
      <c r="K71" s="58" t="str">
        <f t="shared" si="9"/>
        <v/>
      </c>
      <c r="L71" s="58" t="str">
        <f t="shared" si="9"/>
        <v/>
      </c>
      <c r="M71" s="58" t="str">
        <f t="shared" si="9"/>
        <v/>
      </c>
      <c r="N71" s="58" t="str">
        <f t="shared" si="9"/>
        <v/>
      </c>
      <c r="P71" s="44"/>
      <c r="Q71" s="44"/>
      <c r="R71" s="44"/>
      <c r="S71" s="44"/>
      <c r="T71" s="44"/>
      <c r="U71" s="44"/>
      <c r="V71" s="44"/>
      <c r="W71" s="44"/>
      <c r="X71" s="44"/>
      <c r="Y71" s="44"/>
    </row>
    <row r="72" spans="1:25" s="43" customFormat="1" ht="13.5" hidden="1" customHeight="1" outlineLevel="1" thickBot="1" x14ac:dyDescent="0.3">
      <c r="A72" s="66" t="b">
        <f t="shared" ca="1" si="14"/>
        <v>1</v>
      </c>
      <c r="B72" s="79" t="str">
        <f ca="1">'2-Expenditures'!B106</f>
        <v>G</v>
      </c>
      <c r="C72" s="78" t="s">
        <v>78</v>
      </c>
      <c r="D72" s="86">
        <f>'2-Expenditures'!I106</f>
        <v>0</v>
      </c>
      <c r="E72"/>
      <c r="F72" s="88">
        <f t="shared" si="10"/>
        <v>0</v>
      </c>
      <c r="G72" s="88">
        <f t="shared" si="11"/>
        <v>0</v>
      </c>
      <c r="H72" s="88">
        <f t="shared" si="12"/>
        <v>0</v>
      </c>
      <c r="I72" s="88">
        <f t="shared" si="13"/>
        <v>0</v>
      </c>
      <c r="J72" s="91">
        <f>'2-Expenditures'!J106</f>
        <v>0</v>
      </c>
      <c r="K72" s="58" t="str">
        <f t="shared" si="9"/>
        <v/>
      </c>
      <c r="L72" s="58" t="str">
        <f t="shared" si="9"/>
        <v/>
      </c>
      <c r="M72" s="58" t="str">
        <f t="shared" si="9"/>
        <v/>
      </c>
      <c r="N72" s="58" t="str">
        <f t="shared" si="9"/>
        <v/>
      </c>
      <c r="P72" s="44"/>
      <c r="Q72" s="44"/>
      <c r="R72" s="44"/>
      <c r="S72" s="44"/>
      <c r="T72" s="44"/>
      <c r="U72" s="44"/>
      <c r="V72" s="44"/>
      <c r="W72" s="44"/>
      <c r="X72" s="44"/>
      <c r="Y72" s="44"/>
    </row>
    <row r="73" spans="1:25" s="43" customFormat="1" ht="14.4" collapsed="1" thickTop="1" thickBot="1" x14ac:dyDescent="0.3">
      <c r="A73" s="66" t="b">
        <f t="shared" ca="1" si="14"/>
        <v>1</v>
      </c>
      <c r="B73" s="48" t="str">
        <f ca="1">'2-Expenditures'!B109</f>
        <v>H</v>
      </c>
      <c r="C73" s="49" t="s">
        <v>1616</v>
      </c>
      <c r="D73" s="51">
        <f ca="1">SUMIFS(D63:OFFSET(D73,-1,0),$A63:OFFSET($A73,-1,0),TRUE)</f>
        <v>0</v>
      </c>
      <c r="E73"/>
      <c r="F73" s="51">
        <f ca="1">SUMIFS(F62:OFFSET(F73,-1,0),$A62:OFFSET($A73,-1,0),TRUE)</f>
        <v>0</v>
      </c>
      <c r="G73" s="51">
        <f ca="1">SUMIFS(G62:OFFSET(G73,-1,0),$A62:OFFSET($A73,-1,0),TRUE)</f>
        <v>0</v>
      </c>
      <c r="H73" s="51">
        <f ca="1">SUMIFS(H62:OFFSET(H73,-1,0),$A62:OFFSET($A73,-1,0),TRUE)</f>
        <v>0</v>
      </c>
      <c r="I73" s="51">
        <f ca="1">SUMIFS(I62:OFFSET(I73,-1,0),$A62:OFFSET($A73,-1,0),TRUE)</f>
        <v>0</v>
      </c>
      <c r="J73" s="51">
        <f ca="1">SUMIFS(J62:OFFSET(J73,-1,0),$A62:OFFSET($A73,-1,0),TRUE)</f>
        <v>0</v>
      </c>
      <c r="K73" s="58"/>
      <c r="L73" s="58"/>
      <c r="M73" s="58"/>
      <c r="N73" s="58"/>
      <c r="P73" s="44"/>
      <c r="Q73" s="44"/>
      <c r="R73" s="44"/>
      <c r="S73" s="44"/>
      <c r="T73" s="44"/>
      <c r="U73" s="44"/>
      <c r="V73" s="44"/>
      <c r="W73" s="44"/>
      <c r="X73" s="44"/>
      <c r="Y73" s="44"/>
    </row>
    <row r="74" spans="1:25" s="43" customFormat="1" ht="13.8" thickBot="1" x14ac:dyDescent="0.3">
      <c r="A74" s="66" t="str">
        <f t="shared" si="14"/>
        <v/>
      </c>
      <c r="B74" s="44"/>
      <c r="C74" s="44"/>
      <c r="D74" s="44"/>
      <c r="E74" s="44"/>
      <c r="F74" s="44"/>
      <c r="G74" s="44"/>
      <c r="H74" s="44"/>
      <c r="I74" s="44"/>
      <c r="J74" s="44"/>
      <c r="K74" s="58"/>
      <c r="L74" s="58"/>
      <c r="M74" s="58"/>
      <c r="N74" s="58"/>
      <c r="P74" s="44"/>
      <c r="Q74" s="44"/>
      <c r="R74" s="44"/>
      <c r="S74" s="44"/>
      <c r="T74" s="44"/>
      <c r="U74" s="44"/>
      <c r="V74" s="44"/>
      <c r="W74" s="44"/>
      <c r="X74" s="44"/>
      <c r="Y74" s="44"/>
    </row>
    <row r="75" spans="1:25" s="43" customFormat="1" ht="13.8" thickBot="1" x14ac:dyDescent="0.3">
      <c r="A75" s="66" t="str">
        <f t="shared" si="14"/>
        <v/>
      </c>
      <c r="B75" s="52" t="s">
        <v>1696</v>
      </c>
      <c r="C75" s="46"/>
      <c r="D75" s="46"/>
      <c r="E75" s="46"/>
      <c r="F75" s="46"/>
      <c r="G75" s="46"/>
      <c r="H75" s="46"/>
      <c r="I75" s="46"/>
      <c r="J75" s="46"/>
      <c r="K75" s="58"/>
      <c r="L75" s="58"/>
      <c r="M75" s="58"/>
      <c r="N75" s="58"/>
      <c r="P75" s="44"/>
      <c r="Q75" s="44"/>
      <c r="R75" s="44"/>
      <c r="S75" s="44"/>
      <c r="T75" s="44"/>
      <c r="U75" s="44"/>
      <c r="V75" s="44"/>
      <c r="W75" s="44"/>
      <c r="X75" s="44"/>
      <c r="Y75" s="44"/>
    </row>
    <row r="76" spans="1:25" s="43" customFormat="1" ht="26.4" x14ac:dyDescent="0.25">
      <c r="A76" s="66" t="str">
        <f t="shared" si="14"/>
        <v/>
      </c>
      <c r="B76" s="82" t="s">
        <v>1612</v>
      </c>
      <c r="C76" s="76" t="s">
        <v>1613</v>
      </c>
      <c r="D76" s="76" t="s">
        <v>1609</v>
      </c>
      <c r="E76" s="85"/>
      <c r="F76" s="87" t="s">
        <v>1589</v>
      </c>
      <c r="G76" s="87" t="s">
        <v>1590</v>
      </c>
      <c r="H76" s="87" t="s">
        <v>1591</v>
      </c>
      <c r="I76" s="87" t="s">
        <v>1592</v>
      </c>
      <c r="J76" s="89" t="s">
        <v>1632</v>
      </c>
      <c r="K76" s="44" t="s">
        <v>1589</v>
      </c>
      <c r="L76" s="44" t="s">
        <v>1590</v>
      </c>
      <c r="M76" s="44" t="s">
        <v>1591</v>
      </c>
      <c r="N76" s="44" t="s">
        <v>1592</v>
      </c>
      <c r="P76" s="44"/>
      <c r="Q76" s="44"/>
      <c r="R76" s="44"/>
      <c r="S76" s="44"/>
      <c r="T76" s="44"/>
      <c r="U76" s="44"/>
      <c r="V76" s="44"/>
      <c r="W76" s="44"/>
      <c r="X76" s="44"/>
      <c r="Y76" s="44"/>
    </row>
    <row r="77" spans="1:25" s="43" customFormat="1" x14ac:dyDescent="0.25">
      <c r="A77" s="66" t="b">
        <f t="shared" ca="1" si="14"/>
        <v>1</v>
      </c>
      <c r="B77" s="79" t="str">
        <f ca="1">'2-Expenditures'!B113</f>
        <v>A</v>
      </c>
      <c r="C77" s="73">
        <f>'2-Expenditures'!C113</f>
        <v>0</v>
      </c>
      <c r="D77" s="86">
        <f>'2-Expenditures'!I113</f>
        <v>0</v>
      </c>
      <c r="E77" s="85"/>
      <c r="F77" s="88">
        <f>IF(F$16=$C$1,$D77-SUM($G77:$I77),0)</f>
        <v>0</v>
      </c>
      <c r="G77" s="88">
        <f>IF(G$16=$C$1,$D77-SUM($F77,$H77:$I77),0)</f>
        <v>0</v>
      </c>
      <c r="H77" s="88">
        <f>IF(H$16=$C$1,$D77-SUM($F77:$G77,$I77),0)</f>
        <v>0</v>
      </c>
      <c r="I77" s="88">
        <f>IF(I$16=$C$1,$D77-SUM($F77:$H77),0)</f>
        <v>0</v>
      </c>
      <c r="J77" s="93"/>
      <c r="K77" s="58" t="str">
        <f t="shared" ref="K77:N81" si="15">IFERROR(F77/$D77,"")</f>
        <v/>
      </c>
      <c r="L77" s="58" t="str">
        <f t="shared" si="15"/>
        <v/>
      </c>
      <c r="M77" s="58" t="str">
        <f t="shared" si="15"/>
        <v/>
      </c>
      <c r="N77" s="58" t="str">
        <f t="shared" si="15"/>
        <v/>
      </c>
      <c r="P77" s="44"/>
      <c r="Q77" s="44"/>
      <c r="R77" s="44"/>
      <c r="S77" s="44"/>
      <c r="T77" s="44"/>
      <c r="U77" s="44"/>
      <c r="V77" s="44"/>
      <c r="W77" s="44"/>
      <c r="X77" s="44"/>
      <c r="Y77" s="44"/>
    </row>
    <row r="78" spans="1:25" s="43" customFormat="1" ht="12.75" customHeight="1" x14ac:dyDescent="0.25">
      <c r="A78" s="66" t="b">
        <f t="shared" ca="1" si="14"/>
        <v>1</v>
      </c>
      <c r="B78" s="79" t="str">
        <f ca="1">'2-Expenditures'!B114</f>
        <v>B</v>
      </c>
      <c r="C78" s="73">
        <f>'2-Expenditures'!C114</f>
        <v>0</v>
      </c>
      <c r="D78" s="86">
        <f>'2-Expenditures'!I114</f>
        <v>0</v>
      </c>
      <c r="E78" s="85"/>
      <c r="F78" s="88">
        <f>IF(F$16=$C$1,$D78-SUM($G78:$I78),0)</f>
        <v>0</v>
      </c>
      <c r="G78" s="88">
        <f>IF(G$16=$C$1,$D78-SUM($F78,$H78:$I78),0)</f>
        <v>0</v>
      </c>
      <c r="H78" s="88">
        <f>IF(H$16=$C$1,$D78-SUM($F78:$G78,$I78),0)</f>
        <v>0</v>
      </c>
      <c r="I78" s="88">
        <f>IF(I$16=$C$1,$D78-SUM($F78:$H78),0)</f>
        <v>0</v>
      </c>
      <c r="J78" s="93"/>
      <c r="K78" s="58" t="str">
        <f t="shared" si="15"/>
        <v/>
      </c>
      <c r="L78" s="58" t="str">
        <f t="shared" si="15"/>
        <v/>
      </c>
      <c r="M78" s="58" t="str">
        <f t="shared" si="15"/>
        <v/>
      </c>
      <c r="N78" s="58" t="str">
        <f t="shared" si="15"/>
        <v/>
      </c>
      <c r="P78" s="44"/>
      <c r="Q78" s="44"/>
      <c r="R78" s="44"/>
      <c r="S78" s="44"/>
      <c r="T78" s="44"/>
      <c r="U78" s="44"/>
      <c r="V78" s="44"/>
      <c r="W78" s="44"/>
      <c r="X78" s="44"/>
      <c r="Y78" s="44"/>
    </row>
    <row r="79" spans="1:25" s="43" customFormat="1" ht="12.75" customHeight="1" x14ac:dyDescent="0.25">
      <c r="A79" s="66" t="b">
        <f t="shared" ca="1" si="14"/>
        <v>1</v>
      </c>
      <c r="B79" s="79" t="str">
        <f ca="1">'2-Expenditures'!B115</f>
        <v>C</v>
      </c>
      <c r="C79" s="73">
        <f>'2-Expenditures'!C115</f>
        <v>0</v>
      </c>
      <c r="D79" s="86">
        <f>'2-Expenditures'!I115</f>
        <v>0</v>
      </c>
      <c r="E79" s="85"/>
      <c r="F79" s="88">
        <f>IF(F$16=$C$1,$D79-SUM($G79:$I79),0)</f>
        <v>0</v>
      </c>
      <c r="G79" s="88">
        <f>IF(G$16=$C$1,$D79-SUM($F79,$H79:$I79),0)</f>
        <v>0</v>
      </c>
      <c r="H79" s="88">
        <f>IF(H$16=$C$1,$D79-SUM($F79:$G79,$I79),0)</f>
        <v>0</v>
      </c>
      <c r="I79" s="88">
        <f>IF(I$16=$C$1,$D79-SUM($F79:$H79),0)</f>
        <v>0</v>
      </c>
      <c r="J79" s="93"/>
      <c r="K79" s="58" t="str">
        <f t="shared" si="15"/>
        <v/>
      </c>
      <c r="L79" s="58" t="str">
        <f t="shared" si="15"/>
        <v/>
      </c>
      <c r="M79" s="58" t="str">
        <f t="shared" si="15"/>
        <v/>
      </c>
      <c r="N79" s="58" t="str">
        <f t="shared" si="15"/>
        <v/>
      </c>
      <c r="P79" s="44"/>
      <c r="Q79" s="44"/>
      <c r="R79" s="44"/>
      <c r="S79" s="44"/>
      <c r="T79" s="44"/>
      <c r="U79" s="44"/>
      <c r="V79" s="44"/>
      <c r="W79" s="44"/>
      <c r="X79" s="44"/>
      <c r="Y79" s="44"/>
    </row>
    <row r="80" spans="1:25" s="43" customFormat="1" ht="12.75" customHeight="1" x14ac:dyDescent="0.25">
      <c r="A80" s="66" t="b">
        <f t="shared" ca="1" si="14"/>
        <v>1</v>
      </c>
      <c r="B80" s="79" t="str">
        <f ca="1">'2-Expenditures'!B116</f>
        <v>D</v>
      </c>
      <c r="C80" s="73">
        <f>'2-Expenditures'!C116</f>
        <v>0</v>
      </c>
      <c r="D80" s="86">
        <f>'2-Expenditures'!I116</f>
        <v>0</v>
      </c>
      <c r="E80" s="85"/>
      <c r="F80" s="88">
        <f>IF(F$16=$C$1,$D80-SUM($G80:$I80),0)</f>
        <v>0</v>
      </c>
      <c r="G80" s="88">
        <f>IF(G$16=$C$1,$D80-SUM($F80,$H80:$I80),0)</f>
        <v>0</v>
      </c>
      <c r="H80" s="88">
        <f>IF(H$16=$C$1,$D80-SUM($F80:$G80,$I80),0)</f>
        <v>0</v>
      </c>
      <c r="I80" s="88">
        <f>IF(I$16=$C$1,$D80-SUM($F80:$H80),0)</f>
        <v>0</v>
      </c>
      <c r="J80" s="93"/>
      <c r="K80" s="58" t="str">
        <f t="shared" si="15"/>
        <v/>
      </c>
      <c r="L80" s="58" t="str">
        <f t="shared" si="15"/>
        <v/>
      </c>
      <c r="M80" s="58" t="str">
        <f t="shared" si="15"/>
        <v/>
      </c>
      <c r="N80" s="58" t="str">
        <f t="shared" si="15"/>
        <v/>
      </c>
      <c r="P80" s="44"/>
      <c r="Q80" s="44"/>
      <c r="R80" s="44"/>
      <c r="S80" s="44"/>
      <c r="T80" s="44"/>
      <c r="U80" s="44"/>
      <c r="V80" s="44"/>
      <c r="W80" s="44"/>
      <c r="X80" s="44"/>
      <c r="Y80" s="44"/>
    </row>
    <row r="81" spans="1:25" s="43" customFormat="1" ht="13.5" customHeight="1" thickBot="1" x14ac:dyDescent="0.3">
      <c r="A81" s="66" t="b">
        <f t="shared" ca="1" si="14"/>
        <v>1</v>
      </c>
      <c r="B81" s="79" t="str">
        <f ca="1">'2-Expenditures'!B117</f>
        <v>E</v>
      </c>
      <c r="C81" s="73">
        <f>'2-Expenditures'!C117</f>
        <v>0</v>
      </c>
      <c r="D81" s="86">
        <f>'2-Expenditures'!I117</f>
        <v>0</v>
      </c>
      <c r="E81" s="85"/>
      <c r="F81" s="88">
        <f>IF(F$16=$C$1,$D81-SUM($G81:$I81),0)</f>
        <v>0</v>
      </c>
      <c r="G81" s="88">
        <f>IF(G$16=$C$1,$D81-SUM($F81,$H81:$I81),0)</f>
        <v>0</v>
      </c>
      <c r="H81" s="88">
        <f>IF(H$16=$C$1,$D81-SUM($F81:$G81,$I81),0)</f>
        <v>0</v>
      </c>
      <c r="I81" s="88">
        <f>IF(I$16=$C$1,$D81-SUM($F81:$H81),0)</f>
        <v>0</v>
      </c>
      <c r="J81" s="93"/>
      <c r="K81" s="58" t="str">
        <f t="shared" si="15"/>
        <v/>
      </c>
      <c r="L81" s="58" t="str">
        <f t="shared" si="15"/>
        <v/>
      </c>
      <c r="M81" s="58" t="str">
        <f t="shared" si="15"/>
        <v/>
      </c>
      <c r="N81" s="58" t="str">
        <f t="shared" si="15"/>
        <v/>
      </c>
      <c r="P81" s="44"/>
      <c r="Q81" s="44"/>
      <c r="R81" s="44"/>
      <c r="S81" s="44"/>
      <c r="T81" s="44"/>
      <c r="U81" s="44"/>
      <c r="V81" s="44"/>
      <c r="W81" s="44"/>
      <c r="X81" s="44"/>
      <c r="Y81" s="44"/>
    </row>
    <row r="82" spans="1:25" s="43" customFormat="1" ht="14.4" thickTop="1" thickBot="1" x14ac:dyDescent="0.3">
      <c r="A82" s="66" t="b">
        <f t="shared" ca="1" si="14"/>
        <v>1</v>
      </c>
      <c r="B82" s="48" t="str">
        <f ca="1">'2-Expenditures'!B128</f>
        <v>F</v>
      </c>
      <c r="C82" s="49" t="s">
        <v>1700</v>
      </c>
      <c r="D82" s="51">
        <f ca="1">SUMIFS(D77:OFFSET(D82,-1,0),$A77:OFFSET($A82,-1,0),TRUE)</f>
        <v>0</v>
      </c>
      <c r="E82"/>
      <c r="F82" s="51">
        <f ca="1">SUMIFS(F77:OFFSET(F82,-1,0),$A77:OFFSET($A82,-1,0),TRUE)</f>
        <v>0</v>
      </c>
      <c r="G82" s="51">
        <f ca="1">SUMIFS(G77:OFFSET(G82,-1,0),$A77:OFFSET($A82,-1,0),TRUE)</f>
        <v>0</v>
      </c>
      <c r="H82" s="51">
        <f ca="1">SUMIFS(H77:OFFSET(H82,-1,0),$A77:OFFSET($A82,-1,0),TRUE)</f>
        <v>0</v>
      </c>
      <c r="I82" s="51">
        <f ca="1">SUMIFS(I77:OFFSET(I82,-1,0),$A77:OFFSET($A82,-1,0),TRUE)</f>
        <v>0</v>
      </c>
      <c r="J82" s="59"/>
      <c r="K82" s="58"/>
      <c r="L82" s="58"/>
      <c r="M82" s="58"/>
      <c r="N82" s="58"/>
      <c r="P82" s="44"/>
      <c r="Q82" s="44"/>
      <c r="R82" s="44"/>
      <c r="S82" s="44"/>
      <c r="T82" s="44"/>
      <c r="U82" s="44"/>
      <c r="V82" s="44"/>
      <c r="W82" s="44"/>
      <c r="X82" s="44"/>
      <c r="Y82" s="44"/>
    </row>
    <row r="83" spans="1:25" s="43" customFormat="1" x14ac:dyDescent="0.25">
      <c r="A83" s="66" t="str">
        <f t="shared" si="14"/>
        <v/>
      </c>
      <c r="B83" s="44"/>
      <c r="C83" s="44"/>
      <c r="D83" s="44"/>
      <c r="E83" s="44"/>
      <c r="F83" s="44"/>
      <c r="G83" s="44"/>
      <c r="H83" s="44"/>
      <c r="I83" s="44"/>
      <c r="J83" s="44"/>
      <c r="K83" s="44"/>
      <c r="L83" s="44"/>
      <c r="M83" s="44"/>
      <c r="N83" s="44"/>
      <c r="P83" s="44"/>
      <c r="Q83" s="44"/>
      <c r="R83" s="44"/>
      <c r="S83" s="44"/>
      <c r="T83" s="44"/>
      <c r="U83" s="44"/>
      <c r="V83" s="44"/>
      <c r="W83" s="44"/>
      <c r="X83" s="44"/>
      <c r="Y83" s="44"/>
    </row>
    <row r="84" spans="1:25" x14ac:dyDescent="0.25">
      <c r="A84" s="66" t="str">
        <f t="shared" si="14"/>
        <v/>
      </c>
      <c r="B84" s="53" t="s">
        <v>1626</v>
      </c>
    </row>
    <row r="85" spans="1:25" ht="15.6" x14ac:dyDescent="0.25">
      <c r="A85" s="66" t="str">
        <f t="shared" si="14"/>
        <v/>
      </c>
      <c r="B85" s="75" t="s">
        <v>1574</v>
      </c>
      <c r="C85" s="75" t="str">
        <f>INDEX('Salary and Cost Data'!$AF$2:$AJ$2,MATCH(B85,'Salary and Cost Data'!$AF$5:$AJ$5,0))</f>
        <v>FY 2026-27</v>
      </c>
      <c r="D85" s="75"/>
      <c r="E85" s="75"/>
      <c r="F85" s="75"/>
      <c r="G85" s="75"/>
      <c r="H85" s="75"/>
      <c r="I85" s="75"/>
      <c r="J85" s="75"/>
    </row>
    <row r="86" spans="1:25" ht="13.8" thickBot="1" x14ac:dyDescent="0.3">
      <c r="B86" s="47"/>
      <c r="C86" s="47"/>
    </row>
    <row r="87" spans="1:25" ht="13.8" thickBot="1" x14ac:dyDescent="0.3">
      <c r="A87" s="66" t="str">
        <f t="shared" si="14"/>
        <v/>
      </c>
      <c r="B87" s="52" t="s">
        <v>1697</v>
      </c>
      <c r="C87" s="46"/>
      <c r="D87" s="46"/>
      <c r="E87" s="46"/>
      <c r="F87" s="46"/>
      <c r="G87" s="46"/>
      <c r="H87" s="46"/>
      <c r="I87" s="46"/>
      <c r="J87" s="46"/>
    </row>
    <row r="88" spans="1:25" ht="26.4" x14ac:dyDescent="0.25">
      <c r="A88" s="66" t="str">
        <f t="shared" si="14"/>
        <v/>
      </c>
      <c r="B88" s="82" t="s">
        <v>1612</v>
      </c>
      <c r="C88" s="76" t="s">
        <v>1583</v>
      </c>
      <c r="D88" s="76" t="s">
        <v>1609</v>
      </c>
      <c r="E88" s="76" t="s">
        <v>1584</v>
      </c>
      <c r="F88" s="87" t="s">
        <v>1589</v>
      </c>
      <c r="G88" s="87" t="s">
        <v>1590</v>
      </c>
      <c r="H88" s="87" t="s">
        <v>1591</v>
      </c>
      <c r="I88" s="87" t="s">
        <v>1592</v>
      </c>
      <c r="J88" s="90" t="s">
        <v>1588</v>
      </c>
      <c r="K88" s="44" t="s">
        <v>1589</v>
      </c>
      <c r="L88" s="44" t="s">
        <v>1590</v>
      </c>
      <c r="M88" s="44" t="s">
        <v>1591</v>
      </c>
      <c r="N88" s="44" t="s">
        <v>1592</v>
      </c>
    </row>
    <row r="89" spans="1:25" x14ac:dyDescent="0.25">
      <c r="A89" s="66" t="b">
        <f t="shared" ca="1" si="14"/>
        <v>1</v>
      </c>
      <c r="B89" s="79" t="str">
        <f ca="1">'2-Expenditures'!B17</f>
        <v>A</v>
      </c>
      <c r="C89" s="73">
        <f>'2-Expenditures'!C135</f>
        <v>0</v>
      </c>
      <c r="D89" s="84">
        <f>'2-Expenditures'!I135</f>
        <v>0</v>
      </c>
      <c r="E89" s="74">
        <f>'2-Expenditures'!E135</f>
        <v>0</v>
      </c>
      <c r="F89" s="88">
        <f>IF(F$16=$C$1,$D89-SUM($G89:$I89),0)</f>
        <v>0</v>
      </c>
      <c r="G89" s="88">
        <f>IF(G$16=$C$1,$D89-SUM($F89,$H89:$I89),0)</f>
        <v>0</v>
      </c>
      <c r="H89" s="88">
        <f>IF(H$16=$C$1,$D89-SUM($F89:$G89,$I89),0)</f>
        <v>0</v>
      </c>
      <c r="I89" s="88">
        <f>IF(I$16=$C$1,$D89-SUM($F89:$H89),0)</f>
        <v>0</v>
      </c>
      <c r="J89" s="91">
        <f>'2-Expenditures'!J135</f>
        <v>0</v>
      </c>
      <c r="K89" s="58" t="str">
        <f t="shared" ref="K89:N93" si="16">IFERROR(F89/$D89,"")</f>
        <v/>
      </c>
      <c r="L89" s="58" t="str">
        <f t="shared" si="16"/>
        <v/>
      </c>
      <c r="M89" s="58" t="str">
        <f t="shared" si="16"/>
        <v/>
      </c>
      <c r="N89" s="58" t="str">
        <f t="shared" si="16"/>
        <v/>
      </c>
    </row>
    <row r="90" spans="1:25" x14ac:dyDescent="0.25">
      <c r="A90" s="66" t="b">
        <f t="shared" ca="1" si="14"/>
        <v>1</v>
      </c>
      <c r="B90" s="79" t="str">
        <f ca="1">'2-Expenditures'!B18</f>
        <v>B</v>
      </c>
      <c r="C90" s="73">
        <f>'2-Expenditures'!C136</f>
        <v>0</v>
      </c>
      <c r="D90" s="84">
        <f>'2-Expenditures'!I136</f>
        <v>0</v>
      </c>
      <c r="E90" s="74">
        <f>'2-Expenditures'!E136</f>
        <v>0</v>
      </c>
      <c r="F90" s="88">
        <f>IF(F$16=$C$1,$D90-SUM($G90:$I90),0)</f>
        <v>0</v>
      </c>
      <c r="G90" s="88">
        <f>IF(G$16=$C$1,$D90-SUM($F90,$H90:$I90),0)</f>
        <v>0</v>
      </c>
      <c r="H90" s="88">
        <f>IF(H$16=$C$1,$D90-SUM($F90:$G90,$I90),0)</f>
        <v>0</v>
      </c>
      <c r="I90" s="88">
        <f>IF(I$16=$C$1,$D90-SUM($F90:$H90),0)</f>
        <v>0</v>
      </c>
      <c r="J90" s="91">
        <f>'2-Expenditures'!J136</f>
        <v>0</v>
      </c>
      <c r="K90" s="58" t="str">
        <f t="shared" si="16"/>
        <v/>
      </c>
      <c r="L90" s="58" t="str">
        <f t="shared" si="16"/>
        <v/>
      </c>
      <c r="M90" s="58" t="str">
        <f t="shared" si="16"/>
        <v/>
      </c>
      <c r="N90" s="58" t="str">
        <f t="shared" si="16"/>
        <v/>
      </c>
    </row>
    <row r="91" spans="1:25" x14ac:dyDescent="0.25">
      <c r="A91" s="66" t="b">
        <f t="shared" ca="1" si="14"/>
        <v>1</v>
      </c>
      <c r="B91" s="79" t="str">
        <f ca="1">'2-Expenditures'!B19</f>
        <v>C</v>
      </c>
      <c r="C91" s="73">
        <f>'2-Expenditures'!C137</f>
        <v>0</v>
      </c>
      <c r="D91" s="84">
        <f>'2-Expenditures'!I137</f>
        <v>0</v>
      </c>
      <c r="E91" s="74">
        <f>'2-Expenditures'!E137</f>
        <v>0</v>
      </c>
      <c r="F91" s="88">
        <f>IF(F$16=$C$1,$D91-SUM($G91:$I91),0)</f>
        <v>0</v>
      </c>
      <c r="G91" s="88">
        <f>IF(G$16=$C$1,$D91-SUM($F91,$H91:$I91),0)</f>
        <v>0</v>
      </c>
      <c r="H91" s="88">
        <f>IF(H$16=$C$1,$D91-SUM($F91:$G91,$I91),0)</f>
        <v>0</v>
      </c>
      <c r="I91" s="88">
        <f>IF(I$16=$C$1,$D91-SUM($F91:$H91),0)</f>
        <v>0</v>
      </c>
      <c r="J91" s="91">
        <f>'2-Expenditures'!J137</f>
        <v>0</v>
      </c>
      <c r="K91" s="58" t="str">
        <f t="shared" si="16"/>
        <v/>
      </c>
      <c r="L91" s="58" t="str">
        <f t="shared" si="16"/>
        <v/>
      </c>
      <c r="M91" s="58" t="str">
        <f t="shared" si="16"/>
        <v/>
      </c>
      <c r="N91" s="58" t="str">
        <f t="shared" si="16"/>
        <v/>
      </c>
    </row>
    <row r="92" spans="1:25" ht="12.75" customHeight="1" x14ac:dyDescent="0.25">
      <c r="A92" s="66" t="b">
        <f t="shared" ca="1" si="14"/>
        <v>1</v>
      </c>
      <c r="B92" s="79" t="str">
        <f ca="1">'2-Expenditures'!B20</f>
        <v>D</v>
      </c>
      <c r="C92" s="73">
        <f>'2-Expenditures'!C138</f>
        <v>0</v>
      </c>
      <c r="D92" s="84">
        <f>'2-Expenditures'!I138</f>
        <v>0</v>
      </c>
      <c r="E92" s="74">
        <f>'2-Expenditures'!E138</f>
        <v>0</v>
      </c>
      <c r="F92" s="88">
        <f>IF(F$16=$C$1,$D92-SUM($G92:$I92),0)</f>
        <v>0</v>
      </c>
      <c r="G92" s="88">
        <f>IF(G$16=$C$1,$D92-SUM($F92,$H92:$I92),0)</f>
        <v>0</v>
      </c>
      <c r="H92" s="88">
        <f>IF(H$16=$C$1,$D92-SUM($F92:$G92,$I92),0)</f>
        <v>0</v>
      </c>
      <c r="I92" s="88">
        <f>IF(I$16=$C$1,$D92-SUM($F92:$H92),0)</f>
        <v>0</v>
      </c>
      <c r="J92" s="91">
        <f>'2-Expenditures'!J138</f>
        <v>0</v>
      </c>
      <c r="K92" s="58" t="str">
        <f t="shared" si="16"/>
        <v/>
      </c>
      <c r="L92" s="58" t="str">
        <f t="shared" si="16"/>
        <v/>
      </c>
      <c r="M92" s="58" t="str">
        <f t="shared" si="16"/>
        <v/>
      </c>
      <c r="N92" s="58" t="str">
        <f t="shared" si="16"/>
        <v/>
      </c>
    </row>
    <row r="93" spans="1:25" ht="12.75" customHeight="1" thickBot="1" x14ac:dyDescent="0.3">
      <c r="A93" s="66" t="b">
        <f t="shared" ca="1" si="14"/>
        <v>1</v>
      </c>
      <c r="B93" s="79" t="str">
        <f ca="1">'2-Expenditures'!B21</f>
        <v>E</v>
      </c>
      <c r="C93" s="73">
        <f>'2-Expenditures'!C139</f>
        <v>0</v>
      </c>
      <c r="D93" s="84">
        <f>'2-Expenditures'!I139</f>
        <v>0</v>
      </c>
      <c r="E93" s="74">
        <f>'2-Expenditures'!E139</f>
        <v>0</v>
      </c>
      <c r="F93" s="88">
        <f>IF(F$16=$C$1,$D93-SUM($G93:$I93),0)</f>
        <v>0</v>
      </c>
      <c r="G93" s="88">
        <f>IF(G$16=$C$1,$D93-SUM($F93,$H93:$I93),0)</f>
        <v>0</v>
      </c>
      <c r="H93" s="88">
        <f>IF(H$16=$C$1,$D93-SUM($F93:$G93,$I93),0)</f>
        <v>0</v>
      </c>
      <c r="I93" s="88">
        <f>IF(I$16=$C$1,$D93-SUM($F93:$H93),0)</f>
        <v>0</v>
      </c>
      <c r="J93" s="91">
        <f>'2-Expenditures'!J139</f>
        <v>0</v>
      </c>
      <c r="K93" s="58" t="str">
        <f t="shared" si="16"/>
        <v/>
      </c>
      <c r="L93" s="58" t="str">
        <f t="shared" si="16"/>
        <v/>
      </c>
      <c r="M93" s="58" t="str">
        <f t="shared" si="16"/>
        <v/>
      </c>
      <c r="N93" s="58" t="str">
        <f t="shared" si="16"/>
        <v/>
      </c>
    </row>
    <row r="94" spans="1:25" ht="14.4" thickTop="1" thickBot="1" x14ac:dyDescent="0.3">
      <c r="A94" s="66" t="b">
        <f t="shared" ca="1" si="14"/>
        <v>1</v>
      </c>
      <c r="B94" s="48" t="str">
        <f ca="1">'2-Expenditures'!B32</f>
        <v>F</v>
      </c>
      <c r="C94" s="49" t="s">
        <v>1608</v>
      </c>
      <c r="D94" s="50">
        <f ca="1">SUMIFS(D89:OFFSET(D94,-1,0),$A89:OFFSET($A94,-1,0),TRUE)</f>
        <v>0</v>
      </c>
      <c r="E94" s="50">
        <f ca="1">SUMIFS(E89:OFFSET(E94,-1,0),$A89:OFFSET($A94,-1,0),TRUE)</f>
        <v>0</v>
      </c>
      <c r="F94" s="51">
        <f ca="1">SUMIFS(F89:OFFSET(F94,-1,0),$A89:OFFSET($A94,-1,0),TRUE)</f>
        <v>0</v>
      </c>
      <c r="G94" s="51">
        <f ca="1">SUMIFS(G89:OFFSET(G94,-1,0),$A89:OFFSET($A94,-1,0),TRUE)</f>
        <v>0</v>
      </c>
      <c r="H94" s="51">
        <f ca="1">SUMIFS(H89:OFFSET(H94,-1,0),$A89:OFFSET($A94,-1,0),TRUE)</f>
        <v>0</v>
      </c>
      <c r="I94" s="51">
        <f ca="1">SUMIFS(I89:OFFSET(I94,-1,0),$A89:OFFSET($A94,-1,0),TRUE)</f>
        <v>0</v>
      </c>
      <c r="J94" s="92">
        <f ca="1">SUMIFS(J89:OFFSET(J94,-1,0),$A89:OFFSET($A94,-1,0),TRUE)</f>
        <v>0</v>
      </c>
      <c r="K94" s="58"/>
      <c r="L94" s="58"/>
      <c r="M94" s="58"/>
      <c r="N94" s="58"/>
    </row>
    <row r="95" spans="1:25" ht="13.8" thickBot="1" x14ac:dyDescent="0.3">
      <c r="A95" s="66" t="str">
        <f t="shared" si="14"/>
        <v/>
      </c>
      <c r="F95" s="44">
        <f>$D95*K95</f>
        <v>0</v>
      </c>
      <c r="G95" s="44">
        <f>$D95*L95</f>
        <v>0</v>
      </c>
      <c r="H95" s="44">
        <f>$D95*M95</f>
        <v>0</v>
      </c>
      <c r="I95" s="44">
        <f>$D95*N95</f>
        <v>0</v>
      </c>
      <c r="K95" s="58"/>
      <c r="L95" s="58"/>
      <c r="M95" s="58"/>
      <c r="N95" s="58"/>
    </row>
    <row r="96" spans="1:25" ht="13.8" thickBot="1" x14ac:dyDescent="0.3">
      <c r="A96" s="66" t="str">
        <f t="shared" si="14"/>
        <v/>
      </c>
      <c r="B96" s="52" t="s">
        <v>1698</v>
      </c>
      <c r="C96" s="46"/>
      <c r="D96" s="46"/>
      <c r="E96" s="46"/>
      <c r="F96" s="46"/>
      <c r="G96" s="46"/>
      <c r="H96" s="46"/>
      <c r="I96" s="46"/>
      <c r="J96" s="46"/>
      <c r="K96" s="58"/>
      <c r="L96" s="58"/>
      <c r="M96" s="58"/>
      <c r="N96" s="58"/>
    </row>
    <row r="97" spans="1:25" ht="26.4" x14ac:dyDescent="0.25">
      <c r="A97" s="66" t="str">
        <f t="shared" si="14"/>
        <v/>
      </c>
      <c r="B97" s="82" t="s">
        <v>1612</v>
      </c>
      <c r="C97" s="76" t="s">
        <v>1613</v>
      </c>
      <c r="D97" s="76" t="s">
        <v>1609</v>
      </c>
      <c r="E97" s="85"/>
      <c r="F97" s="87" t="s">
        <v>1589</v>
      </c>
      <c r="G97" s="87" t="s">
        <v>1590</v>
      </c>
      <c r="H97" s="87" t="s">
        <v>1591</v>
      </c>
      <c r="I97" s="87" t="s">
        <v>1592</v>
      </c>
      <c r="J97" s="90" t="s">
        <v>1588</v>
      </c>
      <c r="K97" s="44" t="s">
        <v>1589</v>
      </c>
      <c r="L97" s="44" t="s">
        <v>1590</v>
      </c>
      <c r="M97" s="44" t="s">
        <v>1591</v>
      </c>
      <c r="N97" s="44" t="s">
        <v>1592</v>
      </c>
    </row>
    <row r="98" spans="1:25" x14ac:dyDescent="0.25">
      <c r="B98" s="79" t="str">
        <f ca="1">'2-Expenditures'!B154</f>
        <v>A</v>
      </c>
      <c r="C98" s="77" t="str">
        <f>'2-Expenditures'!C154</f>
        <v>Centrally Appropriated / POTS Costs</v>
      </c>
      <c r="D98" s="86">
        <f>'2-Expenditures'!I154</f>
        <v>0</v>
      </c>
      <c r="E98" s="85"/>
      <c r="F98" s="94"/>
      <c r="G98" s="94"/>
      <c r="H98" s="94"/>
      <c r="I98" s="94"/>
      <c r="J98" s="91">
        <f ca="1">'2-Expenditures'!J154</f>
        <v>0</v>
      </c>
      <c r="K98" s="58" t="str">
        <f t="shared" ref="K98:N108" si="17">IFERROR(F98/$D98,"")</f>
        <v/>
      </c>
      <c r="L98" s="58" t="str">
        <f t="shared" si="17"/>
        <v/>
      </c>
      <c r="M98" s="58" t="str">
        <f t="shared" si="17"/>
        <v/>
      </c>
      <c r="N98" s="58" t="str">
        <f t="shared" si="17"/>
        <v/>
      </c>
    </row>
    <row r="99" spans="1:25" x14ac:dyDescent="0.25">
      <c r="A99" s="66" t="b">
        <f t="shared" ca="1" si="14"/>
        <v>1</v>
      </c>
      <c r="B99" s="79" t="str">
        <f ca="1">'2-Expenditures'!B156</f>
        <v>C</v>
      </c>
      <c r="C99" s="77" t="s">
        <v>28</v>
      </c>
      <c r="D99" s="86">
        <f>'2-Expenditures'!I156</f>
        <v>0</v>
      </c>
      <c r="E99" s="85"/>
      <c r="F99" s="88">
        <f t="shared" ref="F99:F108" si="18">IF(F$16=$C$1,$D99-SUM($G99:$I99),0)</f>
        <v>0</v>
      </c>
      <c r="G99" s="88">
        <f t="shared" ref="G99:G108" si="19">IF(G$16=$C$1,$D99-SUM($F99,$H99:$I99),0)</f>
        <v>0</v>
      </c>
      <c r="H99" s="88">
        <f t="shared" ref="H99:H108" si="20">IF(H$16=$C$1,$D99-SUM($F99:$G99,$I99),0)</f>
        <v>0</v>
      </c>
      <c r="I99" s="88">
        <f t="shared" ref="I99:I108" si="21">IF(I$16=$C$1,$D99-SUM($F99:$H99),0)</f>
        <v>0</v>
      </c>
      <c r="J99" s="91">
        <f>'2-Expenditures'!J156</f>
        <v>0</v>
      </c>
      <c r="K99" s="58" t="str">
        <f t="shared" si="17"/>
        <v/>
      </c>
      <c r="L99" s="58" t="str">
        <f t="shared" si="17"/>
        <v/>
      </c>
      <c r="M99" s="58" t="str">
        <f t="shared" si="17"/>
        <v/>
      </c>
      <c r="N99" s="58" t="str">
        <f t="shared" si="17"/>
        <v/>
      </c>
    </row>
    <row r="100" spans="1:25" ht="12.75" customHeight="1" x14ac:dyDescent="0.25">
      <c r="A100" s="66" t="b">
        <f t="shared" ca="1" si="14"/>
        <v>1</v>
      </c>
      <c r="B100" s="79" t="str">
        <f ca="1">'2-Expenditures'!B157</f>
        <v>D</v>
      </c>
      <c r="C100" s="77" t="s">
        <v>1657</v>
      </c>
      <c r="D100" s="86">
        <f>'2-Expenditures'!I157</f>
        <v>0</v>
      </c>
      <c r="E100" s="85"/>
      <c r="F100" s="88">
        <f t="shared" si="18"/>
        <v>0</v>
      </c>
      <c r="G100" s="88">
        <f t="shared" si="19"/>
        <v>0</v>
      </c>
      <c r="H100" s="88">
        <f t="shared" si="20"/>
        <v>0</v>
      </c>
      <c r="I100" s="88">
        <f t="shared" si="21"/>
        <v>0</v>
      </c>
      <c r="J100" s="91">
        <f>'2-Expenditures'!J157</f>
        <v>0</v>
      </c>
      <c r="K100" s="58" t="str">
        <f t="shared" si="17"/>
        <v/>
      </c>
      <c r="L100" s="58" t="str">
        <f t="shared" si="17"/>
        <v/>
      </c>
      <c r="M100" s="58" t="str">
        <f t="shared" si="17"/>
        <v/>
      </c>
      <c r="N100" s="58" t="str">
        <f t="shared" si="17"/>
        <v/>
      </c>
    </row>
    <row r="101" spans="1:25" ht="12.75" customHeight="1" x14ac:dyDescent="0.25">
      <c r="A101" s="66" t="b">
        <f t="shared" ca="1" si="14"/>
        <v>1</v>
      </c>
      <c r="B101" s="79" t="str">
        <f ca="1">'2-Expenditures'!B158</f>
        <v>E</v>
      </c>
      <c r="C101" s="77" t="s">
        <v>1660</v>
      </c>
      <c r="D101" s="86">
        <f>'2-Expenditures'!I158</f>
        <v>0</v>
      </c>
      <c r="E101" s="85"/>
      <c r="F101" s="88">
        <f t="shared" si="18"/>
        <v>0</v>
      </c>
      <c r="G101" s="88">
        <f t="shared" si="19"/>
        <v>0</v>
      </c>
      <c r="H101" s="88">
        <f t="shared" si="20"/>
        <v>0</v>
      </c>
      <c r="I101" s="88">
        <f t="shared" si="21"/>
        <v>0</v>
      </c>
      <c r="J101" s="91">
        <f>'2-Expenditures'!J158</f>
        <v>0</v>
      </c>
      <c r="K101" s="58" t="str">
        <f t="shared" si="17"/>
        <v/>
      </c>
      <c r="L101" s="58" t="str">
        <f t="shared" si="17"/>
        <v/>
      </c>
      <c r="M101" s="58" t="str">
        <f t="shared" si="17"/>
        <v/>
      </c>
      <c r="N101" s="58" t="str">
        <f t="shared" si="17"/>
        <v/>
      </c>
    </row>
    <row r="102" spans="1:25" s="43" customFormat="1" ht="12.75" customHeight="1" x14ac:dyDescent="0.25">
      <c r="A102" s="66" t="b">
        <f t="shared" ca="1" si="14"/>
        <v>1</v>
      </c>
      <c r="B102" s="79" t="str">
        <f ca="1">'2-Expenditures'!B159</f>
        <v>F</v>
      </c>
      <c r="C102" s="77" t="s">
        <v>52</v>
      </c>
      <c r="D102" s="86">
        <f>'2-Expenditures'!I159</f>
        <v>0</v>
      </c>
      <c r="E102" s="85"/>
      <c r="F102" s="88">
        <f t="shared" si="18"/>
        <v>0</v>
      </c>
      <c r="G102" s="88">
        <f t="shared" si="19"/>
        <v>0</v>
      </c>
      <c r="H102" s="88">
        <f t="shared" si="20"/>
        <v>0</v>
      </c>
      <c r="I102" s="88">
        <f t="shared" si="21"/>
        <v>0</v>
      </c>
      <c r="J102" s="91">
        <f>'2-Expenditures'!J159</f>
        <v>0</v>
      </c>
      <c r="K102" s="58" t="str">
        <f t="shared" si="17"/>
        <v/>
      </c>
      <c r="L102" s="58" t="str">
        <f t="shared" si="17"/>
        <v/>
      </c>
      <c r="M102" s="58" t="str">
        <f t="shared" si="17"/>
        <v/>
      </c>
      <c r="N102" s="58" t="str">
        <f t="shared" si="17"/>
        <v/>
      </c>
      <c r="P102" s="44"/>
      <c r="Q102" s="44"/>
      <c r="R102" s="44"/>
      <c r="S102" s="44"/>
      <c r="T102" s="44"/>
      <c r="U102" s="44"/>
      <c r="V102" s="44"/>
      <c r="W102" s="44"/>
      <c r="X102" s="44"/>
      <c r="Y102" s="44"/>
    </row>
    <row r="103" spans="1:25" s="43" customFormat="1" ht="12.75" customHeight="1" thickBot="1" x14ac:dyDescent="0.3">
      <c r="A103" s="66" t="b">
        <f t="shared" ca="1" si="14"/>
        <v>1</v>
      </c>
      <c r="B103" s="79" t="str">
        <f ca="1">'2-Expenditures'!B160</f>
        <v>G</v>
      </c>
      <c r="C103" s="77" t="s">
        <v>57</v>
      </c>
      <c r="D103" s="86">
        <f>'2-Expenditures'!I160</f>
        <v>0</v>
      </c>
      <c r="E103" s="85"/>
      <c r="F103" s="88">
        <f t="shared" si="18"/>
        <v>0</v>
      </c>
      <c r="G103" s="88">
        <f t="shared" si="19"/>
        <v>0</v>
      </c>
      <c r="H103" s="88">
        <f t="shared" si="20"/>
        <v>0</v>
      </c>
      <c r="I103" s="88">
        <f t="shared" si="21"/>
        <v>0</v>
      </c>
      <c r="J103" s="91">
        <f>'2-Expenditures'!J160</f>
        <v>0</v>
      </c>
      <c r="K103" s="58" t="str">
        <f t="shared" si="17"/>
        <v/>
      </c>
      <c r="L103" s="58" t="str">
        <f t="shared" si="17"/>
        <v/>
      </c>
      <c r="M103" s="58" t="str">
        <f t="shared" si="17"/>
        <v/>
      </c>
      <c r="N103" s="58" t="str">
        <f t="shared" si="17"/>
        <v/>
      </c>
      <c r="O103" s="54" t="s">
        <v>1662</v>
      </c>
      <c r="P103" s="44"/>
      <c r="Q103" s="44"/>
      <c r="R103" s="44"/>
      <c r="S103" s="44"/>
      <c r="T103" s="44"/>
      <c r="U103" s="44"/>
      <c r="V103" s="44"/>
      <c r="W103" s="44"/>
      <c r="X103" s="44"/>
      <c r="Y103" s="44"/>
    </row>
    <row r="104" spans="1:25" s="43" customFormat="1" ht="12.75" hidden="1" customHeight="1" outlineLevel="1" x14ac:dyDescent="0.25">
      <c r="A104" s="66" t="b">
        <f t="shared" ca="1" si="14"/>
        <v>1</v>
      </c>
      <c r="B104" s="79" t="str">
        <f ca="1">'2-Expenditures'!B161</f>
        <v>G</v>
      </c>
      <c r="C104" s="77" t="s">
        <v>62</v>
      </c>
      <c r="D104" s="86">
        <f>'2-Expenditures'!I161</f>
        <v>0</v>
      </c>
      <c r="E104"/>
      <c r="F104" s="88">
        <f t="shared" si="18"/>
        <v>0</v>
      </c>
      <c r="G104" s="88">
        <f t="shared" si="19"/>
        <v>0</v>
      </c>
      <c r="H104" s="88">
        <f t="shared" si="20"/>
        <v>0</v>
      </c>
      <c r="I104" s="88">
        <f t="shared" si="21"/>
        <v>0</v>
      </c>
      <c r="J104" s="91">
        <f>'2-Expenditures'!J161</f>
        <v>0</v>
      </c>
      <c r="K104" s="58" t="str">
        <f t="shared" si="17"/>
        <v/>
      </c>
      <c r="L104" s="58" t="str">
        <f t="shared" si="17"/>
        <v/>
      </c>
      <c r="M104" s="58" t="str">
        <f t="shared" si="17"/>
        <v/>
      </c>
      <c r="N104" s="58" t="str">
        <f t="shared" si="17"/>
        <v/>
      </c>
      <c r="P104" s="44"/>
      <c r="Q104" s="44"/>
      <c r="R104" s="44"/>
      <c r="S104" s="44"/>
      <c r="T104" s="44"/>
      <c r="U104" s="44"/>
      <c r="V104" s="44"/>
      <c r="W104" s="44"/>
      <c r="X104" s="44"/>
      <c r="Y104" s="44"/>
    </row>
    <row r="105" spans="1:25" s="43" customFormat="1" ht="12.75" hidden="1" customHeight="1" outlineLevel="1" x14ac:dyDescent="0.25">
      <c r="A105" s="66" t="b">
        <f t="shared" ca="1" si="14"/>
        <v>1</v>
      </c>
      <c r="B105" s="79" t="str">
        <f ca="1">'2-Expenditures'!B162</f>
        <v>G</v>
      </c>
      <c r="C105" s="77" t="s">
        <v>67</v>
      </c>
      <c r="D105" s="86">
        <f>'2-Expenditures'!I162</f>
        <v>0</v>
      </c>
      <c r="E105"/>
      <c r="F105" s="88">
        <f t="shared" si="18"/>
        <v>0</v>
      </c>
      <c r="G105" s="88">
        <f t="shared" si="19"/>
        <v>0</v>
      </c>
      <c r="H105" s="88">
        <f t="shared" si="20"/>
        <v>0</v>
      </c>
      <c r="I105" s="88">
        <f t="shared" si="21"/>
        <v>0</v>
      </c>
      <c r="J105" s="91">
        <f>'2-Expenditures'!J162</f>
        <v>0</v>
      </c>
      <c r="K105" s="58" t="str">
        <f t="shared" si="17"/>
        <v/>
      </c>
      <c r="L105" s="58" t="str">
        <f t="shared" si="17"/>
        <v/>
      </c>
      <c r="M105" s="58" t="str">
        <f t="shared" si="17"/>
        <v/>
      </c>
      <c r="N105" s="58" t="str">
        <f t="shared" si="17"/>
        <v/>
      </c>
      <c r="P105" s="44"/>
      <c r="Q105" s="44"/>
      <c r="R105" s="44"/>
      <c r="S105" s="44"/>
      <c r="T105" s="44"/>
      <c r="U105" s="44"/>
      <c r="V105" s="44"/>
      <c r="W105" s="44"/>
      <c r="X105" s="44"/>
      <c r="Y105" s="44"/>
    </row>
    <row r="106" spans="1:25" s="43" customFormat="1" ht="12.75" hidden="1" customHeight="1" outlineLevel="1" x14ac:dyDescent="0.25">
      <c r="A106" s="66" t="b">
        <f t="shared" ca="1" si="14"/>
        <v>1</v>
      </c>
      <c r="B106" s="79" t="str">
        <f ca="1">'2-Expenditures'!B163</f>
        <v>G</v>
      </c>
      <c r="C106" s="77" t="s">
        <v>71</v>
      </c>
      <c r="D106" s="86">
        <f>'2-Expenditures'!I163</f>
        <v>0</v>
      </c>
      <c r="E106"/>
      <c r="F106" s="88">
        <f t="shared" si="18"/>
        <v>0</v>
      </c>
      <c r="G106" s="88">
        <f t="shared" si="19"/>
        <v>0</v>
      </c>
      <c r="H106" s="88">
        <f t="shared" si="20"/>
        <v>0</v>
      </c>
      <c r="I106" s="88">
        <f t="shared" si="21"/>
        <v>0</v>
      </c>
      <c r="J106" s="91">
        <f>'2-Expenditures'!J163</f>
        <v>0</v>
      </c>
      <c r="K106" s="58" t="str">
        <f t="shared" si="17"/>
        <v/>
      </c>
      <c r="L106" s="58" t="str">
        <f t="shared" si="17"/>
        <v/>
      </c>
      <c r="M106" s="58" t="str">
        <f t="shared" si="17"/>
        <v/>
      </c>
      <c r="N106" s="58" t="str">
        <f t="shared" si="17"/>
        <v/>
      </c>
      <c r="P106" s="44"/>
      <c r="Q106" s="44"/>
      <c r="R106" s="44"/>
      <c r="S106" s="44"/>
      <c r="T106" s="44"/>
      <c r="U106" s="44"/>
      <c r="V106" s="44"/>
      <c r="W106" s="44"/>
      <c r="X106" s="44"/>
      <c r="Y106" s="44"/>
    </row>
    <row r="107" spans="1:25" s="43" customFormat="1" ht="12.75" hidden="1" customHeight="1" outlineLevel="1" x14ac:dyDescent="0.25">
      <c r="A107" s="66" t="b">
        <f t="shared" ca="1" si="14"/>
        <v>1</v>
      </c>
      <c r="B107" s="79" t="str">
        <f ca="1">'2-Expenditures'!B164</f>
        <v>G</v>
      </c>
      <c r="C107" s="77" t="s">
        <v>75</v>
      </c>
      <c r="D107" s="86">
        <f>'2-Expenditures'!I164</f>
        <v>0</v>
      </c>
      <c r="E107"/>
      <c r="F107" s="88">
        <f t="shared" si="18"/>
        <v>0</v>
      </c>
      <c r="G107" s="88">
        <f t="shared" si="19"/>
        <v>0</v>
      </c>
      <c r="H107" s="88">
        <f t="shared" si="20"/>
        <v>0</v>
      </c>
      <c r="I107" s="88">
        <f t="shared" si="21"/>
        <v>0</v>
      </c>
      <c r="J107" s="91">
        <f>'2-Expenditures'!J164</f>
        <v>0</v>
      </c>
      <c r="K107" s="58" t="str">
        <f t="shared" si="17"/>
        <v/>
      </c>
      <c r="L107" s="58" t="str">
        <f t="shared" si="17"/>
        <v/>
      </c>
      <c r="M107" s="58" t="str">
        <f t="shared" si="17"/>
        <v/>
      </c>
      <c r="N107" s="58" t="str">
        <f t="shared" si="17"/>
        <v/>
      </c>
      <c r="P107" s="44"/>
      <c r="Q107" s="44"/>
      <c r="R107" s="44"/>
      <c r="S107" s="44"/>
      <c r="T107" s="44"/>
      <c r="U107" s="44"/>
      <c r="V107" s="44"/>
      <c r="W107" s="44"/>
      <c r="X107" s="44"/>
      <c r="Y107" s="44"/>
    </row>
    <row r="108" spans="1:25" s="43" customFormat="1" ht="13.5" hidden="1" customHeight="1" outlineLevel="1" thickBot="1" x14ac:dyDescent="0.3">
      <c r="A108" s="66" t="b">
        <f t="shared" ca="1" si="14"/>
        <v>1</v>
      </c>
      <c r="B108" s="79" t="str">
        <f ca="1">'2-Expenditures'!B165</f>
        <v>G</v>
      </c>
      <c r="C108" s="78" t="s">
        <v>78</v>
      </c>
      <c r="D108" s="86">
        <f>'2-Expenditures'!I165</f>
        <v>0</v>
      </c>
      <c r="E108"/>
      <c r="F108" s="88">
        <f t="shared" si="18"/>
        <v>0</v>
      </c>
      <c r="G108" s="88">
        <f t="shared" si="19"/>
        <v>0</v>
      </c>
      <c r="H108" s="88">
        <f t="shared" si="20"/>
        <v>0</v>
      </c>
      <c r="I108" s="88">
        <f t="shared" si="21"/>
        <v>0</v>
      </c>
      <c r="J108" s="91">
        <f>'2-Expenditures'!J165</f>
        <v>0</v>
      </c>
      <c r="K108" s="58" t="str">
        <f t="shared" si="17"/>
        <v/>
      </c>
      <c r="L108" s="58" t="str">
        <f t="shared" si="17"/>
        <v/>
      </c>
      <c r="M108" s="58" t="str">
        <f t="shared" si="17"/>
        <v/>
      </c>
      <c r="N108" s="58" t="str">
        <f t="shared" si="17"/>
        <v/>
      </c>
      <c r="P108" s="44"/>
      <c r="Q108" s="44"/>
      <c r="R108" s="44"/>
      <c r="S108" s="44"/>
      <c r="T108" s="44"/>
      <c r="U108" s="44"/>
      <c r="V108" s="44"/>
      <c r="W108" s="44"/>
      <c r="X108" s="44"/>
      <c r="Y108" s="44"/>
    </row>
    <row r="109" spans="1:25" s="43" customFormat="1" ht="14.4" collapsed="1" thickTop="1" thickBot="1" x14ac:dyDescent="0.3">
      <c r="A109" s="66" t="b">
        <f t="shared" ca="1" si="14"/>
        <v>1</v>
      </c>
      <c r="B109" s="48" t="str">
        <f ca="1">'2-Expenditures'!B168</f>
        <v>H</v>
      </c>
      <c r="C109" s="49" t="s">
        <v>1616</v>
      </c>
      <c r="D109" s="51">
        <f ca="1">SUMIFS(D99:OFFSET(D109,-1,0),$A99:OFFSET($A109,-1,0),TRUE)</f>
        <v>0</v>
      </c>
      <c r="E109"/>
      <c r="F109" s="51">
        <f ca="1">SUMIFS(F98:OFFSET(F109,-1,0),$A98:OFFSET($A109,-1,0),TRUE)</f>
        <v>0</v>
      </c>
      <c r="G109" s="51">
        <f ca="1">SUMIFS(G98:OFFSET(G109,-1,0),$A98:OFFSET($A109,-1,0),TRUE)</f>
        <v>0</v>
      </c>
      <c r="H109" s="51">
        <f ca="1">SUMIFS(H98:OFFSET(H109,-1,0),$A98:OFFSET($A109,-1,0),TRUE)</f>
        <v>0</v>
      </c>
      <c r="I109" s="51">
        <f ca="1">SUMIFS(I98:OFFSET(I109,-1,0),$A98:OFFSET($A109,-1,0),TRUE)</f>
        <v>0</v>
      </c>
      <c r="J109" s="51">
        <f ca="1">SUMIFS(J98:OFFSET(J109,-1,0),$A98:OFFSET($A109,-1,0),TRUE)</f>
        <v>0</v>
      </c>
      <c r="K109" s="58"/>
      <c r="L109" s="58"/>
      <c r="M109" s="58"/>
      <c r="N109" s="58"/>
      <c r="P109" s="44"/>
      <c r="Q109" s="44"/>
      <c r="R109" s="44"/>
      <c r="S109" s="44"/>
      <c r="T109" s="44"/>
      <c r="U109" s="44"/>
      <c r="V109" s="44"/>
      <c r="W109" s="44"/>
      <c r="X109" s="44"/>
      <c r="Y109" s="44"/>
    </row>
    <row r="110" spans="1:25" s="43" customFormat="1" ht="13.8" thickBot="1" x14ac:dyDescent="0.3">
      <c r="A110" s="66" t="str">
        <f t="shared" si="14"/>
        <v/>
      </c>
      <c r="B110" s="44"/>
      <c r="C110" s="44"/>
      <c r="D110" s="44"/>
      <c r="E110" s="44"/>
      <c r="F110" s="44"/>
      <c r="G110" s="44"/>
      <c r="H110" s="44"/>
      <c r="I110" s="44"/>
      <c r="J110" s="44"/>
      <c r="K110" s="58"/>
      <c r="L110" s="58"/>
      <c r="M110" s="58"/>
      <c r="N110" s="58"/>
      <c r="P110" s="44"/>
      <c r="Q110" s="44"/>
      <c r="R110" s="44"/>
      <c r="S110" s="44"/>
      <c r="T110" s="44"/>
      <c r="U110" s="44"/>
      <c r="V110" s="44"/>
      <c r="W110" s="44"/>
      <c r="X110" s="44"/>
      <c r="Y110" s="44"/>
    </row>
    <row r="111" spans="1:25" s="43" customFormat="1" ht="13.8" thickBot="1" x14ac:dyDescent="0.3">
      <c r="A111" s="66" t="str">
        <f t="shared" si="14"/>
        <v/>
      </c>
      <c r="B111" s="52" t="s">
        <v>1699</v>
      </c>
      <c r="C111" s="46"/>
      <c r="D111" s="46"/>
      <c r="E111" s="46"/>
      <c r="F111" s="46"/>
      <c r="G111" s="46"/>
      <c r="H111" s="46"/>
      <c r="I111" s="46"/>
      <c r="J111" s="46"/>
      <c r="K111" s="58"/>
      <c r="L111" s="58"/>
      <c r="M111" s="58"/>
      <c r="N111" s="58"/>
      <c r="P111" s="44"/>
      <c r="Q111" s="44"/>
      <c r="R111" s="44"/>
      <c r="S111" s="44"/>
      <c r="T111" s="44"/>
      <c r="U111" s="44"/>
      <c r="V111" s="44"/>
      <c r="W111" s="44"/>
      <c r="X111" s="44"/>
      <c r="Y111" s="44"/>
    </row>
    <row r="112" spans="1:25" s="43" customFormat="1" ht="26.4" x14ac:dyDescent="0.25">
      <c r="A112" s="66" t="str">
        <f t="shared" si="14"/>
        <v/>
      </c>
      <c r="B112" s="82" t="s">
        <v>1612</v>
      </c>
      <c r="C112" s="76" t="s">
        <v>1613</v>
      </c>
      <c r="D112" s="76" t="s">
        <v>1609</v>
      </c>
      <c r="E112" s="85"/>
      <c r="F112" s="87" t="s">
        <v>1589</v>
      </c>
      <c r="G112" s="87" t="s">
        <v>1590</v>
      </c>
      <c r="H112" s="87" t="s">
        <v>1591</v>
      </c>
      <c r="I112" s="87" t="s">
        <v>1592</v>
      </c>
      <c r="J112" s="89" t="s">
        <v>1632</v>
      </c>
      <c r="K112" s="44" t="s">
        <v>1589</v>
      </c>
      <c r="L112" s="44" t="s">
        <v>1590</v>
      </c>
      <c r="M112" s="44" t="s">
        <v>1591</v>
      </c>
      <c r="N112" s="44" t="s">
        <v>1592</v>
      </c>
      <c r="P112" s="44"/>
      <c r="Q112" s="44"/>
      <c r="R112" s="44"/>
      <c r="S112" s="44"/>
      <c r="T112" s="44"/>
      <c r="U112" s="44"/>
      <c r="V112" s="44"/>
      <c r="W112" s="44"/>
      <c r="X112" s="44"/>
      <c r="Y112" s="44"/>
    </row>
    <row r="113" spans="1:25" s="43" customFormat="1" x14ac:dyDescent="0.25">
      <c r="A113" s="66" t="b">
        <f t="shared" ca="1" si="14"/>
        <v>1</v>
      </c>
      <c r="B113" s="79" t="str">
        <f ca="1">'2-Expenditures'!B172</f>
        <v>A</v>
      </c>
      <c r="C113" s="73">
        <f>'2-Expenditures'!C172</f>
        <v>0</v>
      </c>
      <c r="D113" s="86">
        <f>'2-Expenditures'!I172</f>
        <v>0</v>
      </c>
      <c r="E113" s="85"/>
      <c r="F113" s="88">
        <f>IF(F$16=$C$1,$D113-SUM($G113:$I113),0)</f>
        <v>0</v>
      </c>
      <c r="G113" s="88">
        <f>IF(G$16=$C$1,$D113-SUM($F113,$H113:$I113),0)</f>
        <v>0</v>
      </c>
      <c r="H113" s="88">
        <f>IF(H$16=$C$1,$D113-SUM($F113:$G113,$I113),0)</f>
        <v>0</v>
      </c>
      <c r="I113" s="88">
        <f>IF(I$16=$C$1,$D113-SUM($F113:$H113),0)</f>
        <v>0</v>
      </c>
      <c r="J113" s="93"/>
      <c r="K113" s="58" t="str">
        <f t="shared" ref="K113:N117" si="22">IFERROR(F113/$D113,"")</f>
        <v/>
      </c>
      <c r="L113" s="58" t="str">
        <f t="shared" si="22"/>
        <v/>
      </c>
      <c r="M113" s="58" t="str">
        <f t="shared" si="22"/>
        <v/>
      </c>
      <c r="N113" s="58" t="str">
        <f t="shared" si="22"/>
        <v/>
      </c>
      <c r="P113" s="44"/>
      <c r="Q113" s="44"/>
      <c r="R113" s="44"/>
      <c r="S113" s="44"/>
      <c r="T113" s="44"/>
      <c r="U113" s="44"/>
      <c r="V113" s="44"/>
      <c r="W113" s="44"/>
      <c r="X113" s="44"/>
      <c r="Y113" s="44"/>
    </row>
    <row r="114" spans="1:25" s="43" customFormat="1" ht="12.75" customHeight="1" x14ac:dyDescent="0.25">
      <c r="A114" s="66" t="b">
        <f t="shared" ca="1" si="14"/>
        <v>1</v>
      </c>
      <c r="B114" s="79" t="str">
        <f ca="1">'2-Expenditures'!B173</f>
        <v>B</v>
      </c>
      <c r="C114" s="73">
        <f>'2-Expenditures'!C173</f>
        <v>0</v>
      </c>
      <c r="D114" s="86">
        <f>'2-Expenditures'!I173</f>
        <v>0</v>
      </c>
      <c r="E114" s="85"/>
      <c r="F114" s="88">
        <f>IF(F$16=$C$1,$D114-SUM($G114:$I114),0)</f>
        <v>0</v>
      </c>
      <c r="G114" s="88">
        <f>IF(G$16=$C$1,$D114-SUM($F114,$H114:$I114),0)</f>
        <v>0</v>
      </c>
      <c r="H114" s="88">
        <f>IF(H$16=$C$1,$D114-SUM($F114:$G114,$I114),0)</f>
        <v>0</v>
      </c>
      <c r="I114" s="88">
        <f>IF(I$16=$C$1,$D114-SUM($F114:$H114),0)</f>
        <v>0</v>
      </c>
      <c r="J114" s="93"/>
      <c r="K114" s="58" t="str">
        <f t="shared" si="22"/>
        <v/>
      </c>
      <c r="L114" s="58" t="str">
        <f t="shared" si="22"/>
        <v/>
      </c>
      <c r="M114" s="58" t="str">
        <f t="shared" si="22"/>
        <v/>
      </c>
      <c r="N114" s="58" t="str">
        <f t="shared" si="22"/>
        <v/>
      </c>
      <c r="P114" s="44"/>
      <c r="Q114" s="44"/>
      <c r="R114" s="44"/>
      <c r="S114" s="44"/>
      <c r="T114" s="44"/>
      <c r="U114" s="44"/>
      <c r="V114" s="44"/>
      <c r="W114" s="44"/>
      <c r="X114" s="44"/>
      <c r="Y114" s="44"/>
    </row>
    <row r="115" spans="1:25" s="43" customFormat="1" ht="12.75" customHeight="1" x14ac:dyDescent="0.25">
      <c r="A115" s="66" t="b">
        <f t="shared" ca="1" si="14"/>
        <v>1</v>
      </c>
      <c r="B115" s="79" t="str">
        <f ca="1">'2-Expenditures'!B174</f>
        <v>C</v>
      </c>
      <c r="C115" s="73">
        <f>'2-Expenditures'!C174</f>
        <v>0</v>
      </c>
      <c r="D115" s="86">
        <f>'2-Expenditures'!I174</f>
        <v>0</v>
      </c>
      <c r="E115" s="85"/>
      <c r="F115" s="88">
        <f>IF(F$16=$C$1,$D115-SUM($G115:$I115),0)</f>
        <v>0</v>
      </c>
      <c r="G115" s="88">
        <f>IF(G$16=$C$1,$D115-SUM($F115,$H115:$I115),0)</f>
        <v>0</v>
      </c>
      <c r="H115" s="88">
        <f>IF(H$16=$C$1,$D115-SUM($F115:$G115,$I115),0)</f>
        <v>0</v>
      </c>
      <c r="I115" s="88">
        <f>IF(I$16=$C$1,$D115-SUM($F115:$H115),0)</f>
        <v>0</v>
      </c>
      <c r="J115" s="93"/>
      <c r="K115" s="58" t="str">
        <f t="shared" si="22"/>
        <v/>
      </c>
      <c r="L115" s="58" t="str">
        <f t="shared" si="22"/>
        <v/>
      </c>
      <c r="M115" s="58" t="str">
        <f t="shared" si="22"/>
        <v/>
      </c>
      <c r="N115" s="58" t="str">
        <f t="shared" si="22"/>
        <v/>
      </c>
      <c r="P115" s="44"/>
      <c r="Q115" s="44"/>
      <c r="R115" s="44"/>
      <c r="S115" s="44"/>
      <c r="T115" s="44"/>
      <c r="U115" s="44"/>
      <c r="V115" s="44"/>
      <c r="W115" s="44"/>
      <c r="X115" s="44"/>
      <c r="Y115" s="44"/>
    </row>
    <row r="116" spans="1:25" s="43" customFormat="1" ht="12.75" customHeight="1" x14ac:dyDescent="0.25">
      <c r="A116" s="66" t="b">
        <f t="shared" ca="1" si="14"/>
        <v>1</v>
      </c>
      <c r="B116" s="79" t="str">
        <f ca="1">'2-Expenditures'!B175</f>
        <v>D</v>
      </c>
      <c r="C116" s="73">
        <f>'2-Expenditures'!C175</f>
        <v>0</v>
      </c>
      <c r="D116" s="86">
        <f>'2-Expenditures'!I175</f>
        <v>0</v>
      </c>
      <c r="E116" s="85"/>
      <c r="F116" s="88">
        <f>IF(F$16=$C$1,$D116-SUM($G116:$I116),0)</f>
        <v>0</v>
      </c>
      <c r="G116" s="88">
        <f>IF(G$16=$C$1,$D116-SUM($F116,$H116:$I116),0)</f>
        <v>0</v>
      </c>
      <c r="H116" s="88">
        <f>IF(H$16=$C$1,$D116-SUM($F116:$G116,$I116),0)</f>
        <v>0</v>
      </c>
      <c r="I116" s="88">
        <f>IF(I$16=$C$1,$D116-SUM($F116:$H116),0)</f>
        <v>0</v>
      </c>
      <c r="J116" s="93"/>
      <c r="K116" s="58" t="str">
        <f t="shared" si="22"/>
        <v/>
      </c>
      <c r="L116" s="58" t="str">
        <f t="shared" si="22"/>
        <v/>
      </c>
      <c r="M116" s="58" t="str">
        <f t="shared" si="22"/>
        <v/>
      </c>
      <c r="N116" s="58" t="str">
        <f t="shared" si="22"/>
        <v/>
      </c>
      <c r="P116" s="44"/>
      <c r="Q116" s="44"/>
      <c r="R116" s="44"/>
      <c r="S116" s="44"/>
      <c r="T116" s="44"/>
      <c r="U116" s="44"/>
      <c r="V116" s="44"/>
      <c r="W116" s="44"/>
      <c r="X116" s="44"/>
      <c r="Y116" s="44"/>
    </row>
    <row r="117" spans="1:25" s="43" customFormat="1" ht="13.5" customHeight="1" thickBot="1" x14ac:dyDescent="0.3">
      <c r="A117" s="66" t="b">
        <f t="shared" ca="1" si="14"/>
        <v>1</v>
      </c>
      <c r="B117" s="79" t="str">
        <f ca="1">'2-Expenditures'!B176</f>
        <v>E</v>
      </c>
      <c r="C117" s="73">
        <f>'2-Expenditures'!C176</f>
        <v>0</v>
      </c>
      <c r="D117" s="86">
        <f>'2-Expenditures'!I176</f>
        <v>0</v>
      </c>
      <c r="E117" s="85"/>
      <c r="F117" s="88">
        <f>IF(F$16=$C$1,$D117-SUM($G117:$I117),0)</f>
        <v>0</v>
      </c>
      <c r="G117" s="88">
        <f>IF(G$16=$C$1,$D117-SUM($F117,$H117:$I117),0)</f>
        <v>0</v>
      </c>
      <c r="H117" s="88">
        <f>IF(H$16=$C$1,$D117-SUM($F117:$G117,$I117),0)</f>
        <v>0</v>
      </c>
      <c r="I117" s="88">
        <f>IF(I$16=$C$1,$D117-SUM($F117:$H117),0)</f>
        <v>0</v>
      </c>
      <c r="J117" s="93"/>
      <c r="K117" s="58" t="str">
        <f t="shared" si="22"/>
        <v/>
      </c>
      <c r="L117" s="58" t="str">
        <f t="shared" si="22"/>
        <v/>
      </c>
      <c r="M117" s="58" t="str">
        <f t="shared" si="22"/>
        <v/>
      </c>
      <c r="N117" s="58" t="str">
        <f t="shared" si="22"/>
        <v/>
      </c>
      <c r="P117" s="44"/>
      <c r="Q117" s="44"/>
      <c r="R117" s="44"/>
      <c r="S117" s="44"/>
      <c r="T117" s="44"/>
      <c r="U117" s="44"/>
      <c r="V117" s="44"/>
      <c r="W117" s="44"/>
      <c r="X117" s="44"/>
      <c r="Y117" s="44"/>
    </row>
    <row r="118" spans="1:25" ht="14.4" thickTop="1" thickBot="1" x14ac:dyDescent="0.3">
      <c r="A118" s="66" t="b">
        <f t="shared" ca="1" si="14"/>
        <v>1</v>
      </c>
      <c r="B118" s="48" t="str">
        <f ca="1">'2-Expenditures'!B187</f>
        <v>F</v>
      </c>
      <c r="C118" s="49" t="s">
        <v>1700</v>
      </c>
      <c r="D118" s="51">
        <f ca="1">SUMIFS(D113:OFFSET(D118,-1,0),$A113:OFFSET($A118,-1,0),TRUE)</f>
        <v>0</v>
      </c>
      <c r="E118"/>
      <c r="F118" s="51">
        <f ca="1">SUMIFS(F113:OFFSET(F118,-1,0),$A113:OFFSET($A118,-1,0),TRUE)</f>
        <v>0</v>
      </c>
      <c r="G118" s="51">
        <f ca="1">SUMIFS(G113:OFFSET(G118,-1,0),$A113:OFFSET($A118,-1,0),TRUE)</f>
        <v>0</v>
      </c>
      <c r="H118" s="51">
        <f ca="1">SUMIFS(H113:OFFSET(H118,-1,0),$A113:OFFSET($A118,-1,0),TRUE)</f>
        <v>0</v>
      </c>
      <c r="I118" s="51">
        <f ca="1">SUMIFS(I113:OFFSET(I118,-1,0),$A113:OFFSET($A118,-1,0),TRUE)</f>
        <v>0</v>
      </c>
      <c r="J118" s="59"/>
      <c r="K118" s="58"/>
      <c r="L118" s="58"/>
      <c r="M118" s="58"/>
      <c r="N118" s="58"/>
    </row>
    <row r="119" spans="1:25" x14ac:dyDescent="0.25">
      <c r="A119" s="66" t="str">
        <f t="shared" si="14"/>
        <v/>
      </c>
    </row>
    <row r="120" spans="1:25" x14ac:dyDescent="0.25">
      <c r="A120" s="66" t="str">
        <f t="shared" si="14"/>
        <v/>
      </c>
      <c r="B120" s="53" t="s">
        <v>1627</v>
      </c>
    </row>
    <row r="121" spans="1:25" ht="15.6" hidden="1" outlineLevel="1" x14ac:dyDescent="0.25">
      <c r="A121" s="66" t="str">
        <f t="shared" si="14"/>
        <v/>
      </c>
      <c r="B121" s="75" t="s">
        <v>1575</v>
      </c>
      <c r="C121" s="75" t="str">
        <f>INDEX('Salary and Cost Data'!$AF$2:$AJ$2,MATCH(B121,'Salary and Cost Data'!$AF$5:$AJ$5,0))</f>
        <v>FY 2027-28</v>
      </c>
      <c r="D121" s="75"/>
      <c r="E121" s="75"/>
      <c r="F121" s="75"/>
      <c r="G121" s="75"/>
      <c r="H121" s="75"/>
      <c r="I121" s="75"/>
      <c r="J121" s="75"/>
    </row>
    <row r="122" spans="1:25" ht="13.8" hidden="1" outlineLevel="1" thickBot="1" x14ac:dyDescent="0.3">
      <c r="B122" s="47"/>
      <c r="C122" s="47"/>
    </row>
    <row r="123" spans="1:25" ht="13.8" hidden="1" outlineLevel="1" thickBot="1" x14ac:dyDescent="0.3">
      <c r="A123" s="66" t="str">
        <f t="shared" si="14"/>
        <v/>
      </c>
      <c r="B123" s="52" t="s">
        <v>1618</v>
      </c>
      <c r="C123" s="46"/>
      <c r="D123" s="46"/>
      <c r="E123" s="46"/>
      <c r="F123" s="46"/>
      <c r="G123" s="46"/>
      <c r="H123" s="46"/>
      <c r="I123" s="46"/>
      <c r="J123" s="46"/>
    </row>
    <row r="124" spans="1:25" ht="26.4" hidden="1" outlineLevel="1" x14ac:dyDescent="0.25">
      <c r="A124" s="66" t="str">
        <f t="shared" si="14"/>
        <v/>
      </c>
      <c r="B124" s="82" t="s">
        <v>1612</v>
      </c>
      <c r="C124" s="76" t="s">
        <v>1583</v>
      </c>
      <c r="D124" s="76" t="s">
        <v>1609</v>
      </c>
      <c r="E124" s="76" t="s">
        <v>1584</v>
      </c>
      <c r="F124" s="87" t="s">
        <v>1589</v>
      </c>
      <c r="G124" s="87" t="s">
        <v>1590</v>
      </c>
      <c r="H124" s="87" t="s">
        <v>1591</v>
      </c>
      <c r="I124" s="87" t="s">
        <v>1592</v>
      </c>
      <c r="J124" s="90" t="s">
        <v>1588</v>
      </c>
      <c r="K124" s="44" t="s">
        <v>1589</v>
      </c>
      <c r="L124" s="44" t="s">
        <v>1590</v>
      </c>
      <c r="M124" s="44" t="s">
        <v>1591</v>
      </c>
      <c r="N124" s="44" t="s">
        <v>1592</v>
      </c>
    </row>
    <row r="125" spans="1:25" hidden="1" outlineLevel="1" x14ac:dyDescent="0.25">
      <c r="A125" s="66" t="b">
        <f t="shared" ca="1" si="14"/>
        <v>1</v>
      </c>
      <c r="B125" s="79" t="str">
        <f ca="1">'2-Expenditures'!B17</f>
        <v>A</v>
      </c>
      <c r="C125" s="73">
        <f>'2-Expenditures'!C194</f>
        <v>0</v>
      </c>
      <c r="D125" s="84">
        <f>'2-Expenditures'!I194</f>
        <v>0</v>
      </c>
      <c r="E125" s="74">
        <f>'2-Expenditures'!E194</f>
        <v>0</v>
      </c>
      <c r="F125" s="88">
        <f>IF(F$16=$C$1,$D125-SUM($G125:$I125),0)</f>
        <v>0</v>
      </c>
      <c r="G125" s="88">
        <f>IF(G$16=$C$1,$D125-SUM($F125,$H125:$I125),0)</f>
        <v>0</v>
      </c>
      <c r="H125" s="88">
        <f>IF(H$16=$C$1,$D125-SUM($F125:$G125,$I125),0)</f>
        <v>0</v>
      </c>
      <c r="I125" s="88">
        <f>IF(I$16=$C$1,$D125-SUM($F125:$H125),0)</f>
        <v>0</v>
      </c>
      <c r="J125" s="91">
        <f>'2-Expenditures'!J194</f>
        <v>0</v>
      </c>
      <c r="K125" s="58" t="str">
        <f t="shared" ref="K125:N129" si="23">IFERROR(F125/$D125,"")</f>
        <v/>
      </c>
      <c r="L125" s="58" t="str">
        <f t="shared" si="23"/>
        <v/>
      </c>
      <c r="M125" s="58" t="str">
        <f t="shared" si="23"/>
        <v/>
      </c>
      <c r="N125" s="58" t="str">
        <f t="shared" si="23"/>
        <v/>
      </c>
    </row>
    <row r="126" spans="1:25" hidden="1" outlineLevel="1" x14ac:dyDescent="0.25">
      <c r="A126" s="66" t="b">
        <f t="shared" ca="1" si="14"/>
        <v>1</v>
      </c>
      <c r="B126" s="79" t="str">
        <f ca="1">'2-Expenditures'!B18</f>
        <v>B</v>
      </c>
      <c r="C126" s="73">
        <f>'2-Expenditures'!C195</f>
        <v>0</v>
      </c>
      <c r="D126" s="84">
        <f>'2-Expenditures'!I195</f>
        <v>0</v>
      </c>
      <c r="E126" s="74">
        <f>'2-Expenditures'!E195</f>
        <v>0</v>
      </c>
      <c r="F126" s="88">
        <f>IF(F$16=$C$1,$D126-SUM($G126:$I126),0)</f>
        <v>0</v>
      </c>
      <c r="G126" s="88">
        <f>IF(G$16=$C$1,$D126-SUM($F126,$H126:$I126),0)</f>
        <v>0</v>
      </c>
      <c r="H126" s="88">
        <f>IF(H$16=$C$1,$D126-SUM($F126:$G126,$I126),0)</f>
        <v>0</v>
      </c>
      <c r="I126" s="88">
        <f>IF(I$16=$C$1,$D126-SUM($F126:$H126),0)</f>
        <v>0</v>
      </c>
      <c r="J126" s="91">
        <f>'2-Expenditures'!J195</f>
        <v>0</v>
      </c>
      <c r="K126" s="58" t="str">
        <f t="shared" si="23"/>
        <v/>
      </c>
      <c r="L126" s="58" t="str">
        <f t="shared" si="23"/>
        <v/>
      </c>
      <c r="M126" s="58" t="str">
        <f t="shared" si="23"/>
        <v/>
      </c>
      <c r="N126" s="58" t="str">
        <f t="shared" si="23"/>
        <v/>
      </c>
    </row>
    <row r="127" spans="1:25" hidden="1" outlineLevel="1" x14ac:dyDescent="0.25">
      <c r="A127" s="66" t="b">
        <f t="shared" ca="1" si="14"/>
        <v>1</v>
      </c>
      <c r="B127" s="79" t="str">
        <f ca="1">'2-Expenditures'!B19</f>
        <v>C</v>
      </c>
      <c r="C127" s="73">
        <f>'2-Expenditures'!C196</f>
        <v>0</v>
      </c>
      <c r="D127" s="84">
        <f>'2-Expenditures'!I196</f>
        <v>0</v>
      </c>
      <c r="E127" s="74">
        <f>'2-Expenditures'!E196</f>
        <v>0</v>
      </c>
      <c r="F127" s="88">
        <f>IF(F$16=$C$1,$D127-SUM($G127:$I127),0)</f>
        <v>0</v>
      </c>
      <c r="G127" s="88">
        <f>IF(G$16=$C$1,$D127-SUM($F127,$H127:$I127),0)</f>
        <v>0</v>
      </c>
      <c r="H127" s="88">
        <f>IF(H$16=$C$1,$D127-SUM($F127:$G127,$I127),0)</f>
        <v>0</v>
      </c>
      <c r="I127" s="88">
        <f>IF(I$16=$C$1,$D127-SUM($F127:$H127),0)</f>
        <v>0</v>
      </c>
      <c r="J127" s="91">
        <f>'2-Expenditures'!J196</f>
        <v>0</v>
      </c>
      <c r="K127" s="58" t="str">
        <f t="shared" si="23"/>
        <v/>
      </c>
      <c r="L127" s="58" t="str">
        <f t="shared" si="23"/>
        <v/>
      </c>
      <c r="M127" s="58" t="str">
        <f t="shared" si="23"/>
        <v/>
      </c>
      <c r="N127" s="58" t="str">
        <f t="shared" si="23"/>
        <v/>
      </c>
    </row>
    <row r="128" spans="1:25" ht="12.75" hidden="1" customHeight="1" outlineLevel="1" x14ac:dyDescent="0.25">
      <c r="A128" s="66" t="b">
        <f t="shared" ca="1" si="14"/>
        <v>1</v>
      </c>
      <c r="B128" s="79" t="str">
        <f ca="1">'2-Expenditures'!B20</f>
        <v>D</v>
      </c>
      <c r="C128" s="73">
        <f>'2-Expenditures'!C197</f>
        <v>0</v>
      </c>
      <c r="D128" s="84">
        <f>'2-Expenditures'!I197</f>
        <v>0</v>
      </c>
      <c r="E128" s="74">
        <f>'2-Expenditures'!E197</f>
        <v>0</v>
      </c>
      <c r="F128" s="88">
        <f>IF(F$16=$C$1,$D128-SUM($G128:$I128),0)</f>
        <v>0</v>
      </c>
      <c r="G128" s="88">
        <f>IF(G$16=$C$1,$D128-SUM($F128,$H128:$I128),0)</f>
        <v>0</v>
      </c>
      <c r="H128" s="88">
        <f>IF(H$16=$C$1,$D128-SUM($F128:$G128,$I128),0)</f>
        <v>0</v>
      </c>
      <c r="I128" s="88">
        <f>IF(I$16=$C$1,$D128-SUM($F128:$H128),0)</f>
        <v>0</v>
      </c>
      <c r="J128" s="91">
        <f>'2-Expenditures'!J197</f>
        <v>0</v>
      </c>
      <c r="K128" s="58" t="str">
        <f t="shared" si="23"/>
        <v/>
      </c>
      <c r="L128" s="58" t="str">
        <f t="shared" si="23"/>
        <v/>
      </c>
      <c r="M128" s="58" t="str">
        <f t="shared" si="23"/>
        <v/>
      </c>
      <c r="N128" s="58" t="str">
        <f t="shared" si="23"/>
        <v/>
      </c>
    </row>
    <row r="129" spans="1:25" ht="12.75" hidden="1" customHeight="1" outlineLevel="1" thickBot="1" x14ac:dyDescent="0.3">
      <c r="A129" s="66" t="b">
        <f t="shared" ca="1" si="14"/>
        <v>1</v>
      </c>
      <c r="B129" s="79" t="str">
        <f ca="1">'2-Expenditures'!B21</f>
        <v>E</v>
      </c>
      <c r="C129" s="73">
        <f>'2-Expenditures'!C198</f>
        <v>0</v>
      </c>
      <c r="D129" s="84">
        <f>'2-Expenditures'!I198</f>
        <v>0</v>
      </c>
      <c r="E129" s="74">
        <f>'2-Expenditures'!E198</f>
        <v>0</v>
      </c>
      <c r="F129" s="88">
        <f>IF(F$16=$C$1,$D129-SUM($G129:$I129),0)</f>
        <v>0</v>
      </c>
      <c r="G129" s="88">
        <f>IF(G$16=$C$1,$D129-SUM($F129,$H129:$I129),0)</f>
        <v>0</v>
      </c>
      <c r="H129" s="88">
        <f>IF(H$16=$C$1,$D129-SUM($F129:$G129,$I129),0)</f>
        <v>0</v>
      </c>
      <c r="I129" s="88">
        <f>IF(I$16=$C$1,$D129-SUM($F129:$H129),0)</f>
        <v>0</v>
      </c>
      <c r="J129" s="91">
        <f>'2-Expenditures'!J198</f>
        <v>0</v>
      </c>
      <c r="K129" s="58" t="str">
        <f t="shared" si="23"/>
        <v/>
      </c>
      <c r="L129" s="58" t="str">
        <f t="shared" si="23"/>
        <v/>
      </c>
      <c r="M129" s="58" t="str">
        <f t="shared" si="23"/>
        <v/>
      </c>
      <c r="N129" s="58" t="str">
        <f t="shared" si="23"/>
        <v/>
      </c>
    </row>
    <row r="130" spans="1:25" ht="14.4" hidden="1" outlineLevel="1" thickTop="1" thickBot="1" x14ac:dyDescent="0.3">
      <c r="A130" s="66" t="b">
        <f t="shared" ca="1" si="14"/>
        <v>1</v>
      </c>
      <c r="B130" s="48" t="str">
        <f ca="1">'2-Expenditures'!B32</f>
        <v>F</v>
      </c>
      <c r="C130" s="49" t="s">
        <v>1608</v>
      </c>
      <c r="D130" s="50">
        <f ca="1">SUMIFS(D125:OFFSET(D130,-1,0),$A125:OFFSET($A130,-1,0),TRUE)</f>
        <v>0</v>
      </c>
      <c r="E130" s="50">
        <f ca="1">SUMIFS(E125:OFFSET(E130,-1,0),$A125:OFFSET($A130,-1,0),TRUE)</f>
        <v>0</v>
      </c>
      <c r="F130" s="51">
        <f ca="1">SUMIFS(F125:OFFSET(F130,-1,0),$A125:OFFSET($A130,-1,0),TRUE)</f>
        <v>0</v>
      </c>
      <c r="G130" s="51">
        <f ca="1">SUMIFS(G125:OFFSET(G130,-1,0),$A125:OFFSET($A130,-1,0),TRUE)</f>
        <v>0</v>
      </c>
      <c r="H130" s="51">
        <f ca="1">SUMIFS(H125:OFFSET(H130,-1,0),$A125:OFFSET($A130,-1,0),TRUE)</f>
        <v>0</v>
      </c>
      <c r="I130" s="51">
        <f ca="1">SUMIFS(I125:OFFSET(I130,-1,0),$A125:OFFSET($A130,-1,0),TRUE)</f>
        <v>0</v>
      </c>
      <c r="J130" s="92">
        <f ca="1">SUMIFS(J125:OFFSET(J130,-1,0),$A125:OFFSET($A130,-1,0),TRUE)</f>
        <v>0</v>
      </c>
      <c r="K130" s="58"/>
      <c r="L130" s="58"/>
      <c r="M130" s="58"/>
      <c r="N130" s="58"/>
    </row>
    <row r="131" spans="1:25" ht="13.8" hidden="1" outlineLevel="1" thickBot="1" x14ac:dyDescent="0.3">
      <c r="A131" s="66" t="str">
        <f t="shared" si="14"/>
        <v/>
      </c>
      <c r="F131" s="44">
        <f>$D131*K131</f>
        <v>0</v>
      </c>
      <c r="G131" s="44">
        <f>$D131*L131</f>
        <v>0</v>
      </c>
      <c r="H131" s="44">
        <f>$D131*M131</f>
        <v>0</v>
      </c>
      <c r="I131" s="44">
        <f>$D131*N131</f>
        <v>0</v>
      </c>
      <c r="K131" s="58"/>
      <c r="L131" s="58"/>
      <c r="M131" s="58"/>
      <c r="N131" s="58"/>
    </row>
    <row r="132" spans="1:25" ht="13.8" hidden="1" outlineLevel="1" thickBot="1" x14ac:dyDescent="0.3">
      <c r="A132" s="66" t="str">
        <f t="shared" si="14"/>
        <v/>
      </c>
      <c r="B132" s="52" t="s">
        <v>1619</v>
      </c>
      <c r="C132" s="46"/>
      <c r="D132" s="46"/>
      <c r="E132" s="46"/>
      <c r="F132" s="46"/>
      <c r="G132" s="46"/>
      <c r="H132" s="46"/>
      <c r="I132" s="46"/>
      <c r="J132" s="46"/>
      <c r="K132" s="58"/>
      <c r="L132" s="58"/>
      <c r="M132" s="58"/>
      <c r="N132" s="58"/>
    </row>
    <row r="133" spans="1:25" ht="25.5" hidden="1" customHeight="1" outlineLevel="1" x14ac:dyDescent="0.25">
      <c r="A133" s="66" t="str">
        <f t="shared" si="14"/>
        <v/>
      </c>
      <c r="B133" s="82" t="s">
        <v>1612</v>
      </c>
      <c r="C133" s="76" t="s">
        <v>1613</v>
      </c>
      <c r="D133" s="76" t="s">
        <v>1609</v>
      </c>
      <c r="E133" s="85"/>
      <c r="F133" s="87" t="s">
        <v>1589</v>
      </c>
      <c r="G133" s="87" t="s">
        <v>1590</v>
      </c>
      <c r="H133" s="87" t="s">
        <v>1591</v>
      </c>
      <c r="I133" s="87" t="s">
        <v>1592</v>
      </c>
      <c r="J133" s="90" t="s">
        <v>1588</v>
      </c>
      <c r="K133" s="44" t="s">
        <v>1589</v>
      </c>
      <c r="L133" s="44" t="s">
        <v>1590</v>
      </c>
      <c r="M133" s="44" t="s">
        <v>1591</v>
      </c>
      <c r="N133" s="44" t="s">
        <v>1592</v>
      </c>
    </row>
    <row r="134" spans="1:25" ht="25.5" hidden="1" customHeight="1" outlineLevel="1" x14ac:dyDescent="0.25">
      <c r="B134" s="79" t="str">
        <f ca="1">'2-Expenditures'!B213</f>
        <v>A</v>
      </c>
      <c r="C134" s="77" t="str">
        <f>'2-Expenditures'!C213</f>
        <v>Centrally Appropriated / POTS Costs</v>
      </c>
      <c r="D134" s="86">
        <f>'2-Expenditures'!I213</f>
        <v>0</v>
      </c>
      <c r="E134" s="85"/>
      <c r="F134" s="94"/>
      <c r="G134" s="94"/>
      <c r="H134" s="94"/>
      <c r="I134" s="94"/>
      <c r="J134" s="91">
        <f>'2-Expenditures'!J213</f>
        <v>0</v>
      </c>
      <c r="K134" s="58" t="str">
        <f t="shared" ref="K134:N144" si="24">IFERROR(F134/$D134,"")</f>
        <v/>
      </c>
      <c r="L134" s="58" t="str">
        <f t="shared" si="24"/>
        <v/>
      </c>
      <c r="M134" s="58" t="str">
        <f t="shared" si="24"/>
        <v/>
      </c>
      <c r="N134" s="58" t="str">
        <f t="shared" si="24"/>
        <v/>
      </c>
    </row>
    <row r="135" spans="1:25" ht="12.75" hidden="1" customHeight="1" outlineLevel="1" x14ac:dyDescent="0.25">
      <c r="A135" s="66" t="b">
        <f t="shared" ca="1" si="14"/>
        <v>1</v>
      </c>
      <c r="B135" s="79" t="str">
        <f ca="1">'2-Expenditures'!B215</f>
        <v>C</v>
      </c>
      <c r="C135" s="77" t="s">
        <v>28</v>
      </c>
      <c r="D135" s="86">
        <f>'2-Expenditures'!I215</f>
        <v>0</v>
      </c>
      <c r="E135" s="85"/>
      <c r="F135" s="88">
        <f t="shared" ref="F135:F144" si="25">IF(F$16=$C$1,$D135-SUM($G135:$I135),0)</f>
        <v>0</v>
      </c>
      <c r="G135" s="88">
        <f t="shared" ref="G135:G144" si="26">IF(G$16=$C$1,$D135-SUM($F135,$H135:$I135),0)</f>
        <v>0</v>
      </c>
      <c r="H135" s="88">
        <f t="shared" ref="H135:H144" si="27">IF(H$16=$C$1,$D135-SUM($F135:$G135,$I135),0)</f>
        <v>0</v>
      </c>
      <c r="I135" s="88">
        <f t="shared" ref="I135:I144" si="28">IF(I$16=$C$1,$D135-SUM($F135:$H135),0)</f>
        <v>0</v>
      </c>
      <c r="J135" s="91">
        <f>'2-Expenditures'!J215</f>
        <v>0</v>
      </c>
      <c r="K135" s="58" t="str">
        <f t="shared" si="24"/>
        <v/>
      </c>
      <c r="L135" s="58" t="str">
        <f t="shared" si="24"/>
        <v/>
      </c>
      <c r="M135" s="58" t="str">
        <f t="shared" si="24"/>
        <v/>
      </c>
      <c r="N135" s="58" t="str">
        <f t="shared" si="24"/>
        <v/>
      </c>
    </row>
    <row r="136" spans="1:25" s="43" customFormat="1" ht="12.75" hidden="1" customHeight="1" outlineLevel="1" x14ac:dyDescent="0.25">
      <c r="A136" s="66" t="b">
        <f t="shared" ca="1" si="14"/>
        <v>1</v>
      </c>
      <c r="B136" s="79" t="str">
        <f ca="1">'2-Expenditures'!B216</f>
        <v>D</v>
      </c>
      <c r="C136" s="77" t="s">
        <v>1657</v>
      </c>
      <c r="D136" s="86">
        <f>'2-Expenditures'!I216</f>
        <v>0</v>
      </c>
      <c r="E136" s="85"/>
      <c r="F136" s="88">
        <f t="shared" si="25"/>
        <v>0</v>
      </c>
      <c r="G136" s="88">
        <f t="shared" si="26"/>
        <v>0</v>
      </c>
      <c r="H136" s="88">
        <f t="shared" si="27"/>
        <v>0</v>
      </c>
      <c r="I136" s="88">
        <f t="shared" si="28"/>
        <v>0</v>
      </c>
      <c r="J136" s="91">
        <f>'2-Expenditures'!J216</f>
        <v>0</v>
      </c>
      <c r="K136" s="58" t="str">
        <f t="shared" si="24"/>
        <v/>
      </c>
      <c r="L136" s="58" t="str">
        <f t="shared" si="24"/>
        <v/>
      </c>
      <c r="M136" s="58" t="str">
        <f t="shared" si="24"/>
        <v/>
      </c>
      <c r="N136" s="58" t="str">
        <f t="shared" si="24"/>
        <v/>
      </c>
      <c r="P136" s="44"/>
      <c r="Q136" s="44"/>
      <c r="R136" s="44"/>
      <c r="S136" s="44"/>
      <c r="T136" s="44"/>
      <c r="U136" s="44"/>
      <c r="V136" s="44"/>
      <c r="W136" s="44"/>
      <c r="X136" s="44"/>
      <c r="Y136" s="44"/>
    </row>
    <row r="137" spans="1:25" s="43" customFormat="1" ht="12.75" hidden="1" customHeight="1" outlineLevel="1" x14ac:dyDescent="0.25">
      <c r="A137" s="66" t="b">
        <f t="shared" ca="1" si="14"/>
        <v>1</v>
      </c>
      <c r="B137" s="79" t="str">
        <f ca="1">'2-Expenditures'!B217</f>
        <v>E</v>
      </c>
      <c r="C137" s="77" t="s">
        <v>1660</v>
      </c>
      <c r="D137" s="86">
        <f>'2-Expenditures'!I217</f>
        <v>0</v>
      </c>
      <c r="E137" s="85"/>
      <c r="F137" s="88">
        <f t="shared" si="25"/>
        <v>0</v>
      </c>
      <c r="G137" s="88">
        <f t="shared" si="26"/>
        <v>0</v>
      </c>
      <c r="H137" s="88">
        <f t="shared" si="27"/>
        <v>0</v>
      </c>
      <c r="I137" s="88">
        <f t="shared" si="28"/>
        <v>0</v>
      </c>
      <c r="J137" s="91">
        <f>'2-Expenditures'!J217</f>
        <v>0</v>
      </c>
      <c r="K137" s="58" t="str">
        <f t="shared" si="24"/>
        <v/>
      </c>
      <c r="L137" s="58" t="str">
        <f t="shared" si="24"/>
        <v/>
      </c>
      <c r="M137" s="58" t="str">
        <f t="shared" si="24"/>
        <v/>
      </c>
      <c r="N137" s="58" t="str">
        <f t="shared" si="24"/>
        <v/>
      </c>
      <c r="P137" s="44"/>
      <c r="Q137" s="44"/>
      <c r="R137" s="44"/>
      <c r="S137" s="44"/>
      <c r="T137" s="44"/>
      <c r="U137" s="44"/>
      <c r="V137" s="44"/>
      <c r="W137" s="44"/>
      <c r="X137" s="44"/>
      <c r="Y137" s="44"/>
    </row>
    <row r="138" spans="1:25" s="43" customFormat="1" ht="12.75" hidden="1" customHeight="1" outlineLevel="1" x14ac:dyDescent="0.25">
      <c r="A138" s="66" t="b">
        <f t="shared" ref="A138:A203" ca="1" si="29">IF(AND(LEN(B138)=1,B138&gt;0),TRUE,"")</f>
        <v>1</v>
      </c>
      <c r="B138" s="79" t="str">
        <f ca="1">'2-Expenditures'!B218</f>
        <v>F</v>
      </c>
      <c r="C138" s="77" t="s">
        <v>52</v>
      </c>
      <c r="D138" s="86">
        <f>'2-Expenditures'!I218</f>
        <v>0</v>
      </c>
      <c r="E138" s="85"/>
      <c r="F138" s="88">
        <f t="shared" si="25"/>
        <v>0</v>
      </c>
      <c r="G138" s="88">
        <f t="shared" si="26"/>
        <v>0</v>
      </c>
      <c r="H138" s="88">
        <f t="shared" si="27"/>
        <v>0</v>
      </c>
      <c r="I138" s="88">
        <f t="shared" si="28"/>
        <v>0</v>
      </c>
      <c r="J138" s="91">
        <f>'2-Expenditures'!J218</f>
        <v>0</v>
      </c>
      <c r="K138" s="58" t="str">
        <f t="shared" si="24"/>
        <v/>
      </c>
      <c r="L138" s="58" t="str">
        <f t="shared" si="24"/>
        <v/>
      </c>
      <c r="M138" s="58" t="str">
        <f t="shared" si="24"/>
        <v/>
      </c>
      <c r="N138" s="58" t="str">
        <f t="shared" si="24"/>
        <v/>
      </c>
      <c r="P138" s="44"/>
      <c r="Q138" s="44"/>
      <c r="R138" s="44"/>
      <c r="S138" s="44"/>
      <c r="T138" s="44"/>
      <c r="U138" s="44"/>
      <c r="V138" s="44"/>
      <c r="W138" s="44"/>
      <c r="X138" s="44"/>
      <c r="Y138" s="44"/>
    </row>
    <row r="139" spans="1:25" s="43" customFormat="1" ht="12.75" hidden="1" customHeight="1" outlineLevel="1" x14ac:dyDescent="0.25">
      <c r="A139" s="66" t="b">
        <f t="shared" ca="1" si="29"/>
        <v>1</v>
      </c>
      <c r="B139" s="79" t="str">
        <f ca="1">'2-Expenditures'!B219</f>
        <v>G</v>
      </c>
      <c r="C139" s="77" t="s">
        <v>57</v>
      </c>
      <c r="D139" s="86">
        <f>'2-Expenditures'!I219</f>
        <v>0</v>
      </c>
      <c r="E139" s="85"/>
      <c r="F139" s="88">
        <f t="shared" si="25"/>
        <v>0</v>
      </c>
      <c r="G139" s="88">
        <f t="shared" si="26"/>
        <v>0</v>
      </c>
      <c r="H139" s="88">
        <f t="shared" si="27"/>
        <v>0</v>
      </c>
      <c r="I139" s="88">
        <f t="shared" si="28"/>
        <v>0</v>
      </c>
      <c r="J139" s="91">
        <f>'2-Expenditures'!J219</f>
        <v>0</v>
      </c>
      <c r="K139" s="58" t="str">
        <f t="shared" si="24"/>
        <v/>
      </c>
      <c r="L139" s="58" t="str">
        <f t="shared" si="24"/>
        <v/>
      </c>
      <c r="M139" s="58" t="str">
        <f t="shared" si="24"/>
        <v/>
      </c>
      <c r="N139" s="58" t="str">
        <f t="shared" si="24"/>
        <v/>
      </c>
      <c r="O139" s="54" t="s">
        <v>1662</v>
      </c>
      <c r="P139" s="44"/>
      <c r="Q139" s="44"/>
      <c r="R139" s="44"/>
      <c r="S139" s="44"/>
      <c r="T139" s="44"/>
      <c r="U139" s="44"/>
      <c r="V139" s="44"/>
      <c r="W139" s="44"/>
      <c r="X139" s="44"/>
      <c r="Y139" s="44"/>
    </row>
    <row r="140" spans="1:25" s="43" customFormat="1" ht="12.75" hidden="1" customHeight="1" outlineLevel="2" x14ac:dyDescent="0.25">
      <c r="A140" s="66" t="b">
        <f t="shared" ca="1" si="29"/>
        <v>1</v>
      </c>
      <c r="B140" s="79" t="str">
        <f ca="1">'2-Expenditures'!B220</f>
        <v>G</v>
      </c>
      <c r="C140" s="77" t="s">
        <v>62</v>
      </c>
      <c r="D140" s="86">
        <f>'2-Expenditures'!I220</f>
        <v>0</v>
      </c>
      <c r="E140"/>
      <c r="F140" s="88">
        <f t="shared" si="25"/>
        <v>0</v>
      </c>
      <c r="G140" s="88">
        <f t="shared" si="26"/>
        <v>0</v>
      </c>
      <c r="H140" s="88">
        <f t="shared" si="27"/>
        <v>0</v>
      </c>
      <c r="I140" s="88">
        <f t="shared" si="28"/>
        <v>0</v>
      </c>
      <c r="J140" s="91">
        <f>'2-Expenditures'!J220</f>
        <v>0</v>
      </c>
      <c r="K140" s="58" t="str">
        <f t="shared" si="24"/>
        <v/>
      </c>
      <c r="L140" s="58" t="str">
        <f t="shared" si="24"/>
        <v/>
      </c>
      <c r="M140" s="58" t="str">
        <f t="shared" si="24"/>
        <v/>
      </c>
      <c r="N140" s="58" t="str">
        <f t="shared" si="24"/>
        <v/>
      </c>
      <c r="P140" s="44"/>
      <c r="Q140" s="44"/>
      <c r="R140" s="44"/>
      <c r="S140" s="44"/>
      <c r="T140" s="44"/>
      <c r="U140" s="44"/>
      <c r="V140" s="44"/>
      <c r="W140" s="44"/>
      <c r="X140" s="44"/>
      <c r="Y140" s="44"/>
    </row>
    <row r="141" spans="1:25" s="43" customFormat="1" ht="12.75" hidden="1" customHeight="1" outlineLevel="2" x14ac:dyDescent="0.25">
      <c r="A141" s="66" t="b">
        <f t="shared" ca="1" si="29"/>
        <v>1</v>
      </c>
      <c r="B141" s="79" t="str">
        <f ca="1">'2-Expenditures'!B221</f>
        <v>G</v>
      </c>
      <c r="C141" s="77" t="s">
        <v>67</v>
      </c>
      <c r="D141" s="86">
        <f>'2-Expenditures'!I221</f>
        <v>0</v>
      </c>
      <c r="E141"/>
      <c r="F141" s="88">
        <f t="shared" si="25"/>
        <v>0</v>
      </c>
      <c r="G141" s="88">
        <f t="shared" si="26"/>
        <v>0</v>
      </c>
      <c r="H141" s="88">
        <f t="shared" si="27"/>
        <v>0</v>
      </c>
      <c r="I141" s="88">
        <f t="shared" si="28"/>
        <v>0</v>
      </c>
      <c r="J141" s="91">
        <f>'2-Expenditures'!J221</f>
        <v>0</v>
      </c>
      <c r="K141" s="58" t="str">
        <f t="shared" si="24"/>
        <v/>
      </c>
      <c r="L141" s="58" t="str">
        <f t="shared" si="24"/>
        <v/>
      </c>
      <c r="M141" s="58" t="str">
        <f t="shared" si="24"/>
        <v/>
      </c>
      <c r="N141" s="58" t="str">
        <f t="shared" si="24"/>
        <v/>
      </c>
      <c r="P141" s="44"/>
      <c r="Q141" s="44"/>
      <c r="R141" s="44"/>
      <c r="S141" s="44"/>
      <c r="T141" s="44"/>
      <c r="U141" s="44"/>
      <c r="V141" s="44"/>
      <c r="W141" s="44"/>
      <c r="X141" s="44"/>
      <c r="Y141" s="44"/>
    </row>
    <row r="142" spans="1:25" s="43" customFormat="1" ht="12.75" hidden="1" customHeight="1" outlineLevel="2" x14ac:dyDescent="0.25">
      <c r="A142" s="66" t="b">
        <f t="shared" ca="1" si="29"/>
        <v>1</v>
      </c>
      <c r="B142" s="79" t="str">
        <f ca="1">'2-Expenditures'!B222</f>
        <v>G</v>
      </c>
      <c r="C142" s="77" t="s">
        <v>71</v>
      </c>
      <c r="D142" s="86">
        <f>'2-Expenditures'!I222</f>
        <v>0</v>
      </c>
      <c r="E142"/>
      <c r="F142" s="88">
        <f t="shared" si="25"/>
        <v>0</v>
      </c>
      <c r="G142" s="88">
        <f t="shared" si="26"/>
        <v>0</v>
      </c>
      <c r="H142" s="88">
        <f t="shared" si="27"/>
        <v>0</v>
      </c>
      <c r="I142" s="88">
        <f t="shared" si="28"/>
        <v>0</v>
      </c>
      <c r="J142" s="91">
        <f>'2-Expenditures'!J222</f>
        <v>0</v>
      </c>
      <c r="K142" s="58" t="str">
        <f t="shared" si="24"/>
        <v/>
      </c>
      <c r="L142" s="58" t="str">
        <f t="shared" si="24"/>
        <v/>
      </c>
      <c r="M142" s="58" t="str">
        <f t="shared" si="24"/>
        <v/>
      </c>
      <c r="N142" s="58" t="str">
        <f t="shared" si="24"/>
        <v/>
      </c>
      <c r="P142" s="44"/>
      <c r="Q142" s="44"/>
      <c r="R142" s="44"/>
      <c r="S142" s="44"/>
      <c r="T142" s="44"/>
      <c r="U142" s="44"/>
      <c r="V142" s="44"/>
      <c r="W142" s="44"/>
      <c r="X142" s="44"/>
      <c r="Y142" s="44"/>
    </row>
    <row r="143" spans="1:25" s="43" customFormat="1" ht="12.75" hidden="1" customHeight="1" outlineLevel="2" x14ac:dyDescent="0.25">
      <c r="A143" s="66" t="b">
        <f t="shared" ca="1" si="29"/>
        <v>1</v>
      </c>
      <c r="B143" s="79" t="str">
        <f ca="1">'2-Expenditures'!B223</f>
        <v>G</v>
      </c>
      <c r="C143" s="77" t="s">
        <v>75</v>
      </c>
      <c r="D143" s="86">
        <f>'2-Expenditures'!I223</f>
        <v>0</v>
      </c>
      <c r="E143"/>
      <c r="F143" s="88">
        <f t="shared" si="25"/>
        <v>0</v>
      </c>
      <c r="G143" s="88">
        <f t="shared" si="26"/>
        <v>0</v>
      </c>
      <c r="H143" s="88">
        <f t="shared" si="27"/>
        <v>0</v>
      </c>
      <c r="I143" s="88">
        <f t="shared" si="28"/>
        <v>0</v>
      </c>
      <c r="J143" s="91">
        <f>'2-Expenditures'!J223</f>
        <v>0</v>
      </c>
      <c r="K143" s="58" t="str">
        <f t="shared" si="24"/>
        <v/>
      </c>
      <c r="L143" s="58" t="str">
        <f t="shared" si="24"/>
        <v/>
      </c>
      <c r="M143" s="58" t="str">
        <f t="shared" si="24"/>
        <v/>
      </c>
      <c r="N143" s="58" t="str">
        <f t="shared" si="24"/>
        <v/>
      </c>
      <c r="P143" s="44"/>
      <c r="Q143" s="44"/>
      <c r="R143" s="44"/>
      <c r="S143" s="44"/>
      <c r="T143" s="44"/>
      <c r="U143" s="44"/>
      <c r="V143" s="44"/>
      <c r="W143" s="44"/>
      <c r="X143" s="44"/>
      <c r="Y143" s="44"/>
    </row>
    <row r="144" spans="1:25" s="43" customFormat="1" ht="13.5" hidden="1" customHeight="1" outlineLevel="2" thickBot="1" x14ac:dyDescent="0.3">
      <c r="A144" s="66" t="b">
        <f t="shared" ca="1" si="29"/>
        <v>1</v>
      </c>
      <c r="B144" s="79" t="str">
        <f ca="1">'2-Expenditures'!B224</f>
        <v>G</v>
      </c>
      <c r="C144" s="78" t="s">
        <v>78</v>
      </c>
      <c r="D144" s="86">
        <f>'2-Expenditures'!I224</f>
        <v>0</v>
      </c>
      <c r="E144"/>
      <c r="F144" s="88">
        <f t="shared" si="25"/>
        <v>0</v>
      </c>
      <c r="G144" s="88">
        <f t="shared" si="26"/>
        <v>0</v>
      </c>
      <c r="H144" s="88">
        <f t="shared" si="27"/>
        <v>0</v>
      </c>
      <c r="I144" s="88">
        <f t="shared" si="28"/>
        <v>0</v>
      </c>
      <c r="J144" s="91">
        <f>'2-Expenditures'!J224</f>
        <v>0</v>
      </c>
      <c r="K144" s="58" t="str">
        <f t="shared" si="24"/>
        <v/>
      </c>
      <c r="L144" s="58" t="str">
        <f t="shared" si="24"/>
        <v/>
      </c>
      <c r="M144" s="58" t="str">
        <f t="shared" si="24"/>
        <v/>
      </c>
      <c r="N144" s="58" t="str">
        <f t="shared" si="24"/>
        <v/>
      </c>
      <c r="P144" s="44"/>
      <c r="Q144" s="44"/>
      <c r="R144" s="44"/>
      <c r="S144" s="44"/>
      <c r="T144" s="44"/>
      <c r="U144" s="44"/>
      <c r="V144" s="44"/>
      <c r="W144" s="44"/>
      <c r="X144" s="44"/>
      <c r="Y144" s="44"/>
    </row>
    <row r="145" spans="1:25" s="43" customFormat="1" ht="14.4" hidden="1" outlineLevel="1" thickTop="1" thickBot="1" x14ac:dyDescent="0.3">
      <c r="A145" s="66" t="b">
        <f t="shared" ca="1" si="29"/>
        <v>1</v>
      </c>
      <c r="B145" s="48" t="str">
        <f ca="1">'2-Expenditures'!B227</f>
        <v>H</v>
      </c>
      <c r="C145" s="49" t="s">
        <v>1616</v>
      </c>
      <c r="D145" s="51">
        <f ca="1">SUMIFS(D135:OFFSET(D145,-1,0),$A135:OFFSET($A145,-1,0),TRUE)</f>
        <v>0</v>
      </c>
      <c r="E145"/>
      <c r="F145" s="51">
        <f ca="1">SUMIFS(F134:OFFSET(F145,-1,0),$A134:OFFSET($A145,-1,0),TRUE)</f>
        <v>0</v>
      </c>
      <c r="G145" s="51">
        <f ca="1">SUMIFS(G134:OFFSET(G145,-1,0),$A134:OFFSET($A145,-1,0),TRUE)</f>
        <v>0</v>
      </c>
      <c r="H145" s="51">
        <f ca="1">SUMIFS(H134:OFFSET(H145,-1,0),$A134:OFFSET($A145,-1,0),TRUE)</f>
        <v>0</v>
      </c>
      <c r="I145" s="51">
        <f ca="1">SUMIFS(I134:OFFSET(I145,-1,0),$A134:OFFSET($A145,-1,0),TRUE)</f>
        <v>0</v>
      </c>
      <c r="J145" s="51">
        <f ca="1">SUMIFS(J134:OFFSET(J145,-1,0),$A134:OFFSET($A145,-1,0),TRUE)</f>
        <v>0</v>
      </c>
      <c r="K145" s="58"/>
      <c r="L145" s="58"/>
      <c r="M145" s="58"/>
      <c r="N145" s="58"/>
      <c r="P145" s="44"/>
      <c r="Q145" s="44"/>
      <c r="R145" s="44"/>
      <c r="S145" s="44"/>
      <c r="T145" s="44"/>
      <c r="U145" s="44"/>
      <c r="V145" s="44"/>
      <c r="W145" s="44"/>
      <c r="X145" s="44"/>
      <c r="Y145" s="44"/>
    </row>
    <row r="146" spans="1:25" s="43" customFormat="1" ht="13.8" hidden="1" outlineLevel="1" thickBot="1" x14ac:dyDescent="0.3">
      <c r="A146" s="66" t="str">
        <f t="shared" si="29"/>
        <v/>
      </c>
      <c r="B146" s="44"/>
      <c r="C146" s="44"/>
      <c r="D146" s="44"/>
      <c r="E146" s="44"/>
      <c r="F146" s="44"/>
      <c r="G146" s="44"/>
      <c r="H146" s="44"/>
      <c r="I146" s="44"/>
      <c r="J146" s="44"/>
      <c r="K146" s="58"/>
      <c r="L146" s="58"/>
      <c r="M146" s="58"/>
      <c r="N146" s="58"/>
      <c r="P146" s="44"/>
      <c r="Q146" s="44"/>
      <c r="R146" s="44"/>
      <c r="S146" s="44"/>
      <c r="T146" s="44"/>
      <c r="U146" s="44"/>
      <c r="V146" s="44"/>
      <c r="W146" s="44"/>
      <c r="X146" s="44"/>
      <c r="Y146" s="44"/>
    </row>
    <row r="147" spans="1:25" s="43" customFormat="1" ht="13.8" hidden="1" outlineLevel="1" thickBot="1" x14ac:dyDescent="0.3">
      <c r="A147" s="66" t="str">
        <f t="shared" si="29"/>
        <v/>
      </c>
      <c r="B147" s="52" t="s">
        <v>1620</v>
      </c>
      <c r="C147" s="46"/>
      <c r="D147" s="46"/>
      <c r="E147" s="46"/>
      <c r="F147" s="46"/>
      <c r="G147" s="46"/>
      <c r="H147" s="46"/>
      <c r="I147" s="46"/>
      <c r="J147" s="46"/>
      <c r="K147" s="58"/>
      <c r="L147" s="58"/>
      <c r="M147" s="58"/>
      <c r="N147" s="58"/>
      <c r="P147" s="44"/>
      <c r="Q147" s="44"/>
      <c r="R147" s="44"/>
      <c r="S147" s="44"/>
      <c r="T147" s="44"/>
      <c r="U147" s="44"/>
      <c r="V147" s="44"/>
      <c r="W147" s="44"/>
      <c r="X147" s="44"/>
      <c r="Y147" s="44"/>
    </row>
    <row r="148" spans="1:25" s="43" customFormat="1" ht="25.5" hidden="1" customHeight="1" outlineLevel="1" x14ac:dyDescent="0.25">
      <c r="A148" s="66" t="str">
        <f t="shared" si="29"/>
        <v/>
      </c>
      <c r="B148" s="82" t="s">
        <v>1612</v>
      </c>
      <c r="C148" s="76" t="s">
        <v>1613</v>
      </c>
      <c r="D148" s="76" t="s">
        <v>1609</v>
      </c>
      <c r="E148" s="85"/>
      <c r="F148" s="87" t="s">
        <v>1589</v>
      </c>
      <c r="G148" s="87" t="s">
        <v>1590</v>
      </c>
      <c r="H148" s="87" t="s">
        <v>1591</v>
      </c>
      <c r="I148" s="87" t="s">
        <v>1592</v>
      </c>
      <c r="J148" s="89" t="s">
        <v>1632</v>
      </c>
      <c r="K148" s="44" t="s">
        <v>1589</v>
      </c>
      <c r="L148" s="44" t="s">
        <v>1590</v>
      </c>
      <c r="M148" s="44" t="s">
        <v>1591</v>
      </c>
      <c r="N148" s="44" t="s">
        <v>1592</v>
      </c>
      <c r="P148" s="44"/>
      <c r="Q148" s="44"/>
      <c r="R148" s="44"/>
      <c r="S148" s="44"/>
      <c r="T148" s="44"/>
      <c r="U148" s="44"/>
      <c r="V148" s="44"/>
      <c r="W148" s="44"/>
      <c r="X148" s="44"/>
      <c r="Y148" s="44"/>
    </row>
    <row r="149" spans="1:25" s="43" customFormat="1" ht="12.75" hidden="1" customHeight="1" outlineLevel="1" x14ac:dyDescent="0.25">
      <c r="A149" s="66" t="b">
        <f t="shared" ca="1" si="29"/>
        <v>1</v>
      </c>
      <c r="B149" s="79" t="str">
        <f ca="1">'2-Expenditures'!B231</f>
        <v>A</v>
      </c>
      <c r="C149" s="73">
        <f>'2-Expenditures'!C231</f>
        <v>0</v>
      </c>
      <c r="D149" s="86">
        <f>'2-Expenditures'!I231</f>
        <v>0</v>
      </c>
      <c r="E149" s="85"/>
      <c r="F149" s="88">
        <f>IF(F$16=$C$1,$D149-SUM($G149:$I149),0)</f>
        <v>0</v>
      </c>
      <c r="G149" s="88">
        <f>IF(G$16=$C$1,$D149-SUM($F149,$H149:$I149),0)</f>
        <v>0</v>
      </c>
      <c r="H149" s="88">
        <f>IF(H$16=$C$1,$D149-SUM($F149:$G149,$I149),0)</f>
        <v>0</v>
      </c>
      <c r="I149" s="88">
        <f>IF(I$16=$C$1,$D149-SUM($F149:$H149),0)</f>
        <v>0</v>
      </c>
      <c r="J149" s="93"/>
      <c r="K149" s="58" t="str">
        <f t="shared" ref="K149:N153" si="30">IFERROR(F149/$D149,"")</f>
        <v/>
      </c>
      <c r="L149" s="58" t="str">
        <f t="shared" si="30"/>
        <v/>
      </c>
      <c r="M149" s="58" t="str">
        <f t="shared" si="30"/>
        <v/>
      </c>
      <c r="N149" s="58" t="str">
        <f t="shared" si="30"/>
        <v/>
      </c>
      <c r="P149" s="44"/>
      <c r="Q149" s="44"/>
      <c r="R149" s="44"/>
      <c r="S149" s="44"/>
      <c r="T149" s="44"/>
      <c r="U149" s="44"/>
      <c r="V149" s="44"/>
      <c r="W149" s="44"/>
      <c r="X149" s="44"/>
      <c r="Y149" s="44"/>
    </row>
    <row r="150" spans="1:25" s="43" customFormat="1" ht="12.75" hidden="1" customHeight="1" outlineLevel="1" x14ac:dyDescent="0.25">
      <c r="A150" s="66" t="b">
        <f t="shared" ca="1" si="29"/>
        <v>1</v>
      </c>
      <c r="B150" s="79" t="str">
        <f ca="1">'2-Expenditures'!B232</f>
        <v>B</v>
      </c>
      <c r="C150" s="73">
        <f>'2-Expenditures'!C232</f>
        <v>0</v>
      </c>
      <c r="D150" s="86">
        <f>'2-Expenditures'!I232</f>
        <v>0</v>
      </c>
      <c r="E150" s="85"/>
      <c r="F150" s="88">
        <f>IF(F$16=$C$1,$D150-SUM($G150:$I150),0)</f>
        <v>0</v>
      </c>
      <c r="G150" s="88">
        <f>IF(G$16=$C$1,$D150-SUM($F150,$H150:$I150),0)</f>
        <v>0</v>
      </c>
      <c r="H150" s="88">
        <f>IF(H$16=$C$1,$D150-SUM($F150:$G150,$I150),0)</f>
        <v>0</v>
      </c>
      <c r="I150" s="88">
        <f>IF(I$16=$C$1,$D150-SUM($F150:$H150),0)</f>
        <v>0</v>
      </c>
      <c r="J150" s="93"/>
      <c r="K150" s="58" t="str">
        <f t="shared" si="30"/>
        <v/>
      </c>
      <c r="L150" s="58" t="str">
        <f t="shared" si="30"/>
        <v/>
      </c>
      <c r="M150" s="58" t="str">
        <f t="shared" si="30"/>
        <v/>
      </c>
      <c r="N150" s="58" t="str">
        <f t="shared" si="30"/>
        <v/>
      </c>
      <c r="P150" s="44"/>
      <c r="Q150" s="44"/>
      <c r="R150" s="44"/>
      <c r="S150" s="44"/>
      <c r="T150" s="44"/>
      <c r="U150" s="44"/>
      <c r="V150" s="44"/>
      <c r="W150" s="44"/>
      <c r="X150" s="44"/>
      <c r="Y150" s="44"/>
    </row>
    <row r="151" spans="1:25" s="43" customFormat="1" ht="12.75" hidden="1" customHeight="1" outlineLevel="1" x14ac:dyDescent="0.25">
      <c r="A151" s="66" t="b">
        <f t="shared" ca="1" si="29"/>
        <v>1</v>
      </c>
      <c r="B151" s="79" t="str">
        <f ca="1">'2-Expenditures'!B233</f>
        <v>C</v>
      </c>
      <c r="C151" s="73">
        <f>'2-Expenditures'!C233</f>
        <v>0</v>
      </c>
      <c r="D151" s="86">
        <f>'2-Expenditures'!I233</f>
        <v>0</v>
      </c>
      <c r="E151" s="85"/>
      <c r="F151" s="88">
        <f>IF(F$16=$C$1,$D151-SUM($G151:$I151),0)</f>
        <v>0</v>
      </c>
      <c r="G151" s="88">
        <f>IF(G$16=$C$1,$D151-SUM($F151,$H151:$I151),0)</f>
        <v>0</v>
      </c>
      <c r="H151" s="88">
        <f>IF(H$16=$C$1,$D151-SUM($F151:$G151,$I151),0)</f>
        <v>0</v>
      </c>
      <c r="I151" s="88">
        <f>IF(I$16=$C$1,$D151-SUM($F151:$H151),0)</f>
        <v>0</v>
      </c>
      <c r="J151" s="93"/>
      <c r="K151" s="58" t="str">
        <f t="shared" si="30"/>
        <v/>
      </c>
      <c r="L151" s="58" t="str">
        <f t="shared" si="30"/>
        <v/>
      </c>
      <c r="M151" s="58" t="str">
        <f t="shared" si="30"/>
        <v/>
      </c>
      <c r="N151" s="58" t="str">
        <f t="shared" si="30"/>
        <v/>
      </c>
      <c r="P151" s="44"/>
      <c r="Q151" s="44"/>
      <c r="R151" s="44"/>
      <c r="S151" s="44"/>
      <c r="T151" s="44"/>
      <c r="U151" s="44"/>
      <c r="V151" s="44"/>
      <c r="W151" s="44"/>
      <c r="X151" s="44"/>
      <c r="Y151" s="44"/>
    </row>
    <row r="152" spans="1:25" ht="12.75" hidden="1" customHeight="1" outlineLevel="1" x14ac:dyDescent="0.25">
      <c r="A152" s="66" t="b">
        <f t="shared" ca="1" si="29"/>
        <v>1</v>
      </c>
      <c r="B152" s="79" t="str">
        <f ca="1">'2-Expenditures'!B234</f>
        <v>D</v>
      </c>
      <c r="C152" s="73">
        <f>'2-Expenditures'!C234</f>
        <v>0</v>
      </c>
      <c r="D152" s="86">
        <f>'2-Expenditures'!I234</f>
        <v>0</v>
      </c>
      <c r="E152" s="85"/>
      <c r="F152" s="88">
        <f>IF(F$16=$C$1,$D152-SUM($G152:$I152),0)</f>
        <v>0</v>
      </c>
      <c r="G152" s="88">
        <f>IF(G$16=$C$1,$D152-SUM($F152,$H152:$I152),0)</f>
        <v>0</v>
      </c>
      <c r="H152" s="88">
        <f>IF(H$16=$C$1,$D152-SUM($F152:$G152,$I152),0)</f>
        <v>0</v>
      </c>
      <c r="I152" s="88">
        <f>IF(I$16=$C$1,$D152-SUM($F152:$H152),0)</f>
        <v>0</v>
      </c>
      <c r="J152" s="93"/>
      <c r="K152" s="58" t="str">
        <f t="shared" si="30"/>
        <v/>
      </c>
      <c r="L152" s="58" t="str">
        <f t="shared" si="30"/>
        <v/>
      </c>
      <c r="M152" s="58" t="str">
        <f t="shared" si="30"/>
        <v/>
      </c>
      <c r="N152" s="58" t="str">
        <f t="shared" si="30"/>
        <v/>
      </c>
    </row>
    <row r="153" spans="1:25" ht="13.5" hidden="1" customHeight="1" outlineLevel="1" thickBot="1" x14ac:dyDescent="0.3">
      <c r="A153" s="66" t="b">
        <f t="shared" ca="1" si="29"/>
        <v>1</v>
      </c>
      <c r="B153" s="79" t="str">
        <f ca="1">'2-Expenditures'!B235</f>
        <v>E</v>
      </c>
      <c r="C153" s="73">
        <f>'2-Expenditures'!C235</f>
        <v>0</v>
      </c>
      <c r="D153" s="86">
        <f>'2-Expenditures'!I235</f>
        <v>0</v>
      </c>
      <c r="E153" s="85"/>
      <c r="F153" s="88">
        <f>IF(F$16=$C$1,$D153-SUM($G153:$I153),0)</f>
        <v>0</v>
      </c>
      <c r="G153" s="88">
        <f>IF(G$16=$C$1,$D153-SUM($F153,$H153:$I153),0)</f>
        <v>0</v>
      </c>
      <c r="H153" s="88">
        <f>IF(H$16=$C$1,$D153-SUM($F153:$G153,$I153),0)</f>
        <v>0</v>
      </c>
      <c r="I153" s="88">
        <f>IF(I$16=$C$1,$D153-SUM($F153:$H153),0)</f>
        <v>0</v>
      </c>
      <c r="J153" s="93"/>
      <c r="K153" s="58" t="str">
        <f t="shared" si="30"/>
        <v/>
      </c>
      <c r="L153" s="58" t="str">
        <f t="shared" si="30"/>
        <v/>
      </c>
      <c r="M153" s="58" t="str">
        <f t="shared" si="30"/>
        <v/>
      </c>
      <c r="N153" s="58" t="str">
        <f t="shared" si="30"/>
        <v/>
      </c>
    </row>
    <row r="154" spans="1:25" ht="14.4" hidden="1" outlineLevel="1" thickTop="1" thickBot="1" x14ac:dyDescent="0.3">
      <c r="A154" s="66" t="b">
        <f t="shared" ca="1" si="29"/>
        <v>1</v>
      </c>
      <c r="B154" s="48" t="str">
        <f ca="1">'2-Expenditures'!B246</f>
        <v>F</v>
      </c>
      <c r="C154" s="49" t="s">
        <v>1617</v>
      </c>
      <c r="D154" s="51">
        <f ca="1">SUMIFS(D149:OFFSET(D154,-1,0),$A149:OFFSET($A154,-1,0),TRUE)</f>
        <v>0</v>
      </c>
      <c r="E154"/>
      <c r="F154" s="51">
        <f ca="1">SUMIFS(F149:OFFSET(F154,-1,0),$A149:OFFSET($A154,-1,0),TRUE)</f>
        <v>0</v>
      </c>
      <c r="G154" s="51">
        <f ca="1">SUMIFS(G149:OFFSET(G154,-1,0),$A149:OFFSET($A154,-1,0),TRUE)</f>
        <v>0</v>
      </c>
      <c r="H154" s="51">
        <f ca="1">SUMIFS(H149:OFFSET(H154,-1,0),$A149:OFFSET($A154,-1,0),TRUE)</f>
        <v>0</v>
      </c>
      <c r="I154" s="51">
        <f ca="1">SUMIFS(I149:OFFSET(I154,-1,0),$A149:OFFSET($A154,-1,0),TRUE)</f>
        <v>0</v>
      </c>
      <c r="J154" s="59"/>
      <c r="K154" s="58"/>
      <c r="L154" s="58"/>
      <c r="M154" s="58"/>
      <c r="N154" s="58"/>
    </row>
    <row r="155" spans="1:25" collapsed="1" x14ac:dyDescent="0.25">
      <c r="A155" s="66" t="str">
        <f t="shared" si="29"/>
        <v/>
      </c>
    </row>
    <row r="156" spans="1:25" x14ac:dyDescent="0.25">
      <c r="A156" s="66" t="str">
        <f t="shared" si="29"/>
        <v/>
      </c>
      <c r="B156" s="53" t="s">
        <v>1628</v>
      </c>
    </row>
    <row r="157" spans="1:25" ht="15.6" hidden="1" outlineLevel="1" x14ac:dyDescent="0.25">
      <c r="A157" s="66" t="str">
        <f t="shared" si="29"/>
        <v/>
      </c>
      <c r="B157" s="75" t="s">
        <v>1576</v>
      </c>
      <c r="C157" s="75" t="str">
        <f>INDEX('Salary and Cost Data'!$AF$2:$AJ$2,MATCH(B157,'Salary and Cost Data'!$AF$5:$AJ$5,0))</f>
        <v>FY 2028-29</v>
      </c>
      <c r="D157" s="75"/>
      <c r="E157" s="75"/>
      <c r="F157" s="75"/>
      <c r="G157" s="75"/>
      <c r="H157" s="75"/>
      <c r="I157" s="75"/>
      <c r="J157" s="75"/>
    </row>
    <row r="158" spans="1:25" ht="13.8" hidden="1" outlineLevel="1" thickBot="1" x14ac:dyDescent="0.3">
      <c r="B158" s="47"/>
      <c r="C158" s="47"/>
    </row>
    <row r="159" spans="1:25" ht="13.8" hidden="1" outlineLevel="1" thickBot="1" x14ac:dyDescent="0.3">
      <c r="A159" s="66" t="str">
        <f t="shared" si="29"/>
        <v/>
      </c>
      <c r="B159" s="52" t="s">
        <v>1621</v>
      </c>
      <c r="C159" s="46"/>
      <c r="D159" s="46"/>
      <c r="E159" s="46"/>
      <c r="F159" s="46"/>
      <c r="G159" s="46"/>
      <c r="H159" s="46"/>
      <c r="I159" s="46"/>
      <c r="J159" s="46"/>
    </row>
    <row r="160" spans="1:25" ht="26.4" hidden="1" outlineLevel="1" x14ac:dyDescent="0.25">
      <c r="A160" s="66" t="str">
        <f t="shared" si="29"/>
        <v/>
      </c>
      <c r="B160" s="82" t="s">
        <v>1612</v>
      </c>
      <c r="C160" s="76" t="s">
        <v>1583</v>
      </c>
      <c r="D160" s="76" t="s">
        <v>1609</v>
      </c>
      <c r="E160" s="76" t="s">
        <v>1584</v>
      </c>
      <c r="F160" s="87" t="s">
        <v>1589</v>
      </c>
      <c r="G160" s="87" t="s">
        <v>1590</v>
      </c>
      <c r="H160" s="87" t="s">
        <v>1591</v>
      </c>
      <c r="I160" s="87" t="s">
        <v>1592</v>
      </c>
      <c r="J160" s="90" t="s">
        <v>1588</v>
      </c>
      <c r="K160" s="44" t="s">
        <v>1589</v>
      </c>
      <c r="L160" s="44" t="s">
        <v>1590</v>
      </c>
      <c r="M160" s="44" t="s">
        <v>1591</v>
      </c>
      <c r="N160" s="44" t="s">
        <v>1592</v>
      </c>
    </row>
    <row r="161" spans="1:25" hidden="1" outlineLevel="1" x14ac:dyDescent="0.25">
      <c r="A161" s="66" t="b">
        <f t="shared" ca="1" si="29"/>
        <v>1</v>
      </c>
      <c r="B161" s="79" t="str">
        <f ca="1">'2-Expenditures'!B17</f>
        <v>A</v>
      </c>
      <c r="C161" s="73">
        <f>'2-Expenditures'!C253</f>
        <v>0</v>
      </c>
      <c r="D161" s="84">
        <f>'2-Expenditures'!I253</f>
        <v>0</v>
      </c>
      <c r="E161" s="74">
        <f>'2-Expenditures'!E253</f>
        <v>0</v>
      </c>
      <c r="F161" s="88">
        <f>IF(F$16=$C$1,$D161-SUM($G161:$I161),0)</f>
        <v>0</v>
      </c>
      <c r="G161" s="88">
        <f>IF(G$16=$C$1,$D161-SUM($F161,$H161:$I161),0)</f>
        <v>0</v>
      </c>
      <c r="H161" s="88">
        <f>IF(H$16=$C$1,$D161-SUM($F161:$G161,$I161),0)</f>
        <v>0</v>
      </c>
      <c r="I161" s="88">
        <f>IF(I$16=$C$1,$D161-SUM($F161:$H161),0)</f>
        <v>0</v>
      </c>
      <c r="J161" s="91">
        <f>'2-Expenditures'!J253</f>
        <v>0</v>
      </c>
      <c r="K161" s="58" t="str">
        <f t="shared" ref="K161:N165" si="31">IFERROR(F161/$D161,"")</f>
        <v/>
      </c>
      <c r="L161" s="58" t="str">
        <f t="shared" si="31"/>
        <v/>
      </c>
      <c r="M161" s="58" t="str">
        <f t="shared" si="31"/>
        <v/>
      </c>
      <c r="N161" s="58" t="str">
        <f t="shared" si="31"/>
        <v/>
      </c>
    </row>
    <row r="162" spans="1:25" hidden="1" outlineLevel="1" x14ac:dyDescent="0.25">
      <c r="A162" s="66" t="b">
        <f t="shared" ca="1" si="29"/>
        <v>1</v>
      </c>
      <c r="B162" s="79" t="str">
        <f ca="1">'2-Expenditures'!B18</f>
        <v>B</v>
      </c>
      <c r="C162" s="73">
        <f>'2-Expenditures'!C254</f>
        <v>0</v>
      </c>
      <c r="D162" s="84">
        <f>'2-Expenditures'!I254</f>
        <v>0</v>
      </c>
      <c r="E162" s="74">
        <f>'2-Expenditures'!E254</f>
        <v>0</v>
      </c>
      <c r="F162" s="88">
        <f>IF(F$16=$C$1,$D162-SUM($G162:$I162),0)</f>
        <v>0</v>
      </c>
      <c r="G162" s="88">
        <f>IF(G$16=$C$1,$D162-SUM($F162,$H162:$I162),0)</f>
        <v>0</v>
      </c>
      <c r="H162" s="88">
        <f>IF(H$16=$C$1,$D162-SUM($F162:$G162,$I162),0)</f>
        <v>0</v>
      </c>
      <c r="I162" s="88">
        <f>IF(I$16=$C$1,$D162-SUM($F162:$H162),0)</f>
        <v>0</v>
      </c>
      <c r="J162" s="91">
        <f>'2-Expenditures'!J254</f>
        <v>0</v>
      </c>
      <c r="K162" s="58" t="str">
        <f t="shared" si="31"/>
        <v/>
      </c>
      <c r="L162" s="58" t="str">
        <f t="shared" si="31"/>
        <v/>
      </c>
      <c r="M162" s="58" t="str">
        <f t="shared" si="31"/>
        <v/>
      </c>
      <c r="N162" s="58" t="str">
        <f t="shared" si="31"/>
        <v/>
      </c>
    </row>
    <row r="163" spans="1:25" hidden="1" outlineLevel="1" x14ac:dyDescent="0.25">
      <c r="A163" s="66" t="b">
        <f t="shared" ca="1" si="29"/>
        <v>1</v>
      </c>
      <c r="B163" s="79" t="str">
        <f ca="1">'2-Expenditures'!B19</f>
        <v>C</v>
      </c>
      <c r="C163" s="73">
        <f>'2-Expenditures'!C255</f>
        <v>0</v>
      </c>
      <c r="D163" s="84">
        <f>'2-Expenditures'!I255</f>
        <v>0</v>
      </c>
      <c r="E163" s="74">
        <f>'2-Expenditures'!E255</f>
        <v>0</v>
      </c>
      <c r="F163" s="88">
        <f>IF(F$16=$C$1,$D163-SUM($G163:$I163),0)</f>
        <v>0</v>
      </c>
      <c r="G163" s="88">
        <f>IF(G$16=$C$1,$D163-SUM($F163,$H163:$I163),0)</f>
        <v>0</v>
      </c>
      <c r="H163" s="88">
        <f>IF(H$16=$C$1,$D163-SUM($F163:$G163,$I163),0)</f>
        <v>0</v>
      </c>
      <c r="I163" s="88">
        <f>IF(I$16=$C$1,$D163-SUM($F163:$H163),0)</f>
        <v>0</v>
      </c>
      <c r="J163" s="91">
        <f>'2-Expenditures'!J255</f>
        <v>0</v>
      </c>
      <c r="K163" s="58" t="str">
        <f t="shared" si="31"/>
        <v/>
      </c>
      <c r="L163" s="58" t="str">
        <f t="shared" si="31"/>
        <v/>
      </c>
      <c r="M163" s="58" t="str">
        <f t="shared" si="31"/>
        <v/>
      </c>
      <c r="N163" s="58" t="str">
        <f t="shared" si="31"/>
        <v/>
      </c>
    </row>
    <row r="164" spans="1:25" ht="12.75" hidden="1" customHeight="1" outlineLevel="1" x14ac:dyDescent="0.25">
      <c r="A164" s="66" t="b">
        <f t="shared" ca="1" si="29"/>
        <v>1</v>
      </c>
      <c r="B164" s="79" t="str">
        <f ca="1">'2-Expenditures'!B20</f>
        <v>D</v>
      </c>
      <c r="C164" s="73">
        <f>'2-Expenditures'!C256</f>
        <v>0</v>
      </c>
      <c r="D164" s="84">
        <f>'2-Expenditures'!I256</f>
        <v>0</v>
      </c>
      <c r="E164" s="74">
        <f>'2-Expenditures'!E256</f>
        <v>0</v>
      </c>
      <c r="F164" s="88">
        <f>IF(F$16=$C$1,$D164-SUM($G164:$I164),0)</f>
        <v>0</v>
      </c>
      <c r="G164" s="88">
        <f>IF(G$16=$C$1,$D164-SUM($F164,$H164:$I164),0)</f>
        <v>0</v>
      </c>
      <c r="H164" s="88">
        <f>IF(H$16=$C$1,$D164-SUM($F164:$G164,$I164),0)</f>
        <v>0</v>
      </c>
      <c r="I164" s="88">
        <f>IF(I$16=$C$1,$D164-SUM($F164:$H164),0)</f>
        <v>0</v>
      </c>
      <c r="J164" s="91">
        <f>'2-Expenditures'!J256</f>
        <v>0</v>
      </c>
      <c r="K164" s="58" t="str">
        <f t="shared" si="31"/>
        <v/>
      </c>
      <c r="L164" s="58" t="str">
        <f t="shared" si="31"/>
        <v/>
      </c>
      <c r="M164" s="58" t="str">
        <f t="shared" si="31"/>
        <v/>
      </c>
      <c r="N164" s="58" t="str">
        <f t="shared" si="31"/>
        <v/>
      </c>
    </row>
    <row r="165" spans="1:25" ht="12.75" hidden="1" customHeight="1" outlineLevel="1" thickBot="1" x14ac:dyDescent="0.3">
      <c r="A165" s="66" t="b">
        <f t="shared" ca="1" si="29"/>
        <v>1</v>
      </c>
      <c r="B165" s="79" t="str">
        <f ca="1">'2-Expenditures'!B21</f>
        <v>E</v>
      </c>
      <c r="C165" s="73">
        <f>'2-Expenditures'!C257</f>
        <v>0</v>
      </c>
      <c r="D165" s="84">
        <f>'2-Expenditures'!I257</f>
        <v>0</v>
      </c>
      <c r="E165" s="74">
        <f>'2-Expenditures'!E257</f>
        <v>0</v>
      </c>
      <c r="F165" s="88">
        <f>IF(F$16=$C$1,$D165-SUM($G165:$I165),0)</f>
        <v>0</v>
      </c>
      <c r="G165" s="88">
        <f>IF(G$16=$C$1,$D165-SUM($F165,$H165:$I165),0)</f>
        <v>0</v>
      </c>
      <c r="H165" s="88">
        <f>IF(H$16=$C$1,$D165-SUM($F165:$G165,$I165),0)</f>
        <v>0</v>
      </c>
      <c r="I165" s="88">
        <f>IF(I$16=$C$1,$D165-SUM($F165:$H165),0)</f>
        <v>0</v>
      </c>
      <c r="J165" s="91">
        <f>'2-Expenditures'!J257</f>
        <v>0</v>
      </c>
      <c r="K165" s="58" t="str">
        <f t="shared" si="31"/>
        <v/>
      </c>
      <c r="L165" s="58" t="str">
        <f t="shared" si="31"/>
        <v/>
      </c>
      <c r="M165" s="58" t="str">
        <f t="shared" si="31"/>
        <v/>
      </c>
      <c r="N165" s="58" t="str">
        <f t="shared" si="31"/>
        <v/>
      </c>
    </row>
    <row r="166" spans="1:25" ht="14.4" hidden="1" outlineLevel="1" thickTop="1" thickBot="1" x14ac:dyDescent="0.3">
      <c r="A166" s="66" t="b">
        <f t="shared" ca="1" si="29"/>
        <v>1</v>
      </c>
      <c r="B166" s="48" t="str">
        <f ca="1">'2-Expenditures'!B32</f>
        <v>F</v>
      </c>
      <c r="C166" s="49" t="s">
        <v>1608</v>
      </c>
      <c r="D166" s="50">
        <f ca="1">SUMIFS(D161:OFFSET(D166,-1,0),$A161:OFFSET($A166,-1,0),TRUE)</f>
        <v>0</v>
      </c>
      <c r="E166" s="50">
        <f ca="1">SUMIFS(E161:OFFSET(E166,-1,0),$A161:OFFSET($A166,-1,0),TRUE)</f>
        <v>0</v>
      </c>
      <c r="F166" s="51">
        <f ca="1">SUMIFS(F161:OFFSET(F166,-1,0),$A161:OFFSET($A166,-1,0),TRUE)</f>
        <v>0</v>
      </c>
      <c r="G166" s="51">
        <f ca="1">SUMIFS(G161:OFFSET(G166,-1,0),$A161:OFFSET($A166,-1,0),TRUE)</f>
        <v>0</v>
      </c>
      <c r="H166" s="51">
        <f ca="1">SUMIFS(H161:OFFSET(H166,-1,0),$A161:OFFSET($A166,-1,0),TRUE)</f>
        <v>0</v>
      </c>
      <c r="I166" s="51">
        <f ca="1">SUMIFS(I161:OFFSET(I166,-1,0),$A161:OFFSET($A166,-1,0),TRUE)</f>
        <v>0</v>
      </c>
      <c r="J166" s="92">
        <f ca="1">SUMIFS(J161:OFFSET(J166,-1,0),$A161:OFFSET($A166,-1,0),TRUE)</f>
        <v>0</v>
      </c>
      <c r="K166" s="58"/>
      <c r="L166" s="58"/>
      <c r="M166" s="58"/>
      <c r="N166" s="58"/>
    </row>
    <row r="167" spans="1:25" ht="13.8" hidden="1" outlineLevel="1" thickBot="1" x14ac:dyDescent="0.3">
      <c r="A167" s="66" t="str">
        <f t="shared" si="29"/>
        <v/>
      </c>
      <c r="F167" s="44">
        <f>$D167*K167</f>
        <v>0</v>
      </c>
      <c r="G167" s="44">
        <f>$D167*L167</f>
        <v>0</v>
      </c>
      <c r="H167" s="44">
        <f>$D167*M167</f>
        <v>0</v>
      </c>
      <c r="I167" s="44">
        <f>$D167*N167</f>
        <v>0</v>
      </c>
      <c r="K167" s="58"/>
      <c r="L167" s="58"/>
      <c r="M167" s="58"/>
      <c r="N167" s="58"/>
    </row>
    <row r="168" spans="1:25" ht="13.8" hidden="1" outlineLevel="1" thickBot="1" x14ac:dyDescent="0.3">
      <c r="A168" s="66" t="str">
        <f t="shared" si="29"/>
        <v/>
      </c>
      <c r="B168" s="52" t="s">
        <v>1622</v>
      </c>
      <c r="C168" s="46"/>
      <c r="D168" s="46"/>
      <c r="E168" s="46"/>
      <c r="F168" s="46"/>
      <c r="G168" s="46"/>
      <c r="H168" s="46"/>
      <c r="I168" s="46"/>
      <c r="J168" s="46"/>
      <c r="K168" s="58"/>
      <c r="L168" s="58"/>
      <c r="M168" s="58"/>
      <c r="N168" s="58"/>
    </row>
    <row r="169" spans="1:25" s="43" customFormat="1" ht="25.5" hidden="1" customHeight="1" outlineLevel="1" x14ac:dyDescent="0.25">
      <c r="A169" s="66" t="str">
        <f t="shared" si="29"/>
        <v/>
      </c>
      <c r="B169" s="82" t="s">
        <v>1612</v>
      </c>
      <c r="C169" s="76" t="s">
        <v>1613</v>
      </c>
      <c r="D169" s="76" t="s">
        <v>1609</v>
      </c>
      <c r="E169" s="85"/>
      <c r="F169" s="87" t="s">
        <v>1589</v>
      </c>
      <c r="G169" s="87" t="s">
        <v>1590</v>
      </c>
      <c r="H169" s="87" t="s">
        <v>1591</v>
      </c>
      <c r="I169" s="87" t="s">
        <v>1592</v>
      </c>
      <c r="J169" s="90" t="s">
        <v>1588</v>
      </c>
      <c r="K169" s="44" t="s">
        <v>1589</v>
      </c>
      <c r="L169" s="44" t="s">
        <v>1590</v>
      </c>
      <c r="M169" s="44" t="s">
        <v>1591</v>
      </c>
      <c r="N169" s="44" t="s">
        <v>1592</v>
      </c>
      <c r="P169" s="44"/>
      <c r="Q169" s="44"/>
      <c r="R169" s="44"/>
      <c r="S169" s="44"/>
      <c r="T169" s="44"/>
      <c r="U169" s="44"/>
      <c r="V169" s="44"/>
      <c r="W169" s="44"/>
      <c r="X169" s="44"/>
      <c r="Y169" s="44"/>
    </row>
    <row r="170" spans="1:25" s="43" customFormat="1" ht="25.5" hidden="1" customHeight="1" outlineLevel="1" x14ac:dyDescent="0.25">
      <c r="A170" s="66"/>
      <c r="B170" s="79" t="str">
        <f ca="1">'2-Expenditures'!B272</f>
        <v>A</v>
      </c>
      <c r="C170" s="77" t="str">
        <f>'2-Expenditures'!C272</f>
        <v>Centrally Appropriated / POTS Costs</v>
      </c>
      <c r="D170" s="86">
        <f>'2-Expenditures'!I272</f>
        <v>0</v>
      </c>
      <c r="E170" s="85"/>
      <c r="F170" s="94"/>
      <c r="G170" s="94"/>
      <c r="H170" s="94"/>
      <c r="I170" s="94"/>
      <c r="J170" s="91">
        <f>'2-Expenditures'!J272</f>
        <v>0</v>
      </c>
      <c r="K170" s="58" t="str">
        <f t="shared" ref="K170:N180" si="32">IFERROR(F170/$D170,"")</f>
        <v/>
      </c>
      <c r="L170" s="58" t="str">
        <f t="shared" si="32"/>
        <v/>
      </c>
      <c r="M170" s="58" t="str">
        <f t="shared" si="32"/>
        <v/>
      </c>
      <c r="N170" s="58" t="str">
        <f t="shared" si="32"/>
        <v/>
      </c>
      <c r="P170" s="44"/>
      <c r="Q170" s="44"/>
      <c r="R170" s="44"/>
      <c r="S170" s="44"/>
      <c r="T170" s="44"/>
      <c r="U170" s="44"/>
      <c r="V170" s="44"/>
      <c r="W170" s="44"/>
      <c r="X170" s="44"/>
      <c r="Y170" s="44"/>
    </row>
    <row r="171" spans="1:25" s="43" customFormat="1" ht="12.75" hidden="1" customHeight="1" outlineLevel="1" x14ac:dyDescent="0.25">
      <c r="A171" s="66" t="b">
        <f t="shared" ca="1" si="29"/>
        <v>1</v>
      </c>
      <c r="B171" s="79" t="str">
        <f ca="1">'2-Expenditures'!B274</f>
        <v>C</v>
      </c>
      <c r="C171" s="77" t="s">
        <v>28</v>
      </c>
      <c r="D171" s="86">
        <f>'2-Expenditures'!I274</f>
        <v>0</v>
      </c>
      <c r="E171" s="85"/>
      <c r="F171" s="88">
        <f t="shared" ref="F171:F180" si="33">IF(F$16=$C$1,$D171-SUM($G171:$I171),0)</f>
        <v>0</v>
      </c>
      <c r="G171" s="88">
        <f t="shared" ref="G171:G180" si="34">IF(G$16=$C$1,$D171-SUM($F171,$H171:$I171),0)</f>
        <v>0</v>
      </c>
      <c r="H171" s="88">
        <f t="shared" ref="H171:H180" si="35">IF(H$16=$C$1,$D171-SUM($F171:$G171,$I171),0)</f>
        <v>0</v>
      </c>
      <c r="I171" s="88">
        <f t="shared" ref="I171:I180" si="36">IF(I$16=$C$1,$D171-SUM($F171:$H171),0)</f>
        <v>0</v>
      </c>
      <c r="J171" s="91">
        <f>'2-Expenditures'!J274</f>
        <v>0</v>
      </c>
      <c r="K171" s="58" t="str">
        <f t="shared" si="32"/>
        <v/>
      </c>
      <c r="L171" s="58" t="str">
        <f t="shared" si="32"/>
        <v/>
      </c>
      <c r="M171" s="58" t="str">
        <f t="shared" si="32"/>
        <v/>
      </c>
      <c r="N171" s="58" t="str">
        <f t="shared" si="32"/>
        <v/>
      </c>
      <c r="P171" s="44"/>
      <c r="Q171" s="44"/>
      <c r="R171" s="44"/>
      <c r="S171" s="44"/>
      <c r="T171" s="44"/>
      <c r="U171" s="44"/>
      <c r="V171" s="44"/>
      <c r="W171" s="44"/>
      <c r="X171" s="44"/>
      <c r="Y171" s="44"/>
    </row>
    <row r="172" spans="1:25" s="43" customFormat="1" ht="12.75" hidden="1" customHeight="1" outlineLevel="1" x14ac:dyDescent="0.25">
      <c r="A172" s="66" t="b">
        <f t="shared" ca="1" si="29"/>
        <v>1</v>
      </c>
      <c r="B172" s="79" t="str">
        <f ca="1">'2-Expenditures'!B275</f>
        <v>D</v>
      </c>
      <c r="C172" s="77" t="s">
        <v>1657</v>
      </c>
      <c r="D172" s="86">
        <f>'2-Expenditures'!I275</f>
        <v>0</v>
      </c>
      <c r="E172" s="85"/>
      <c r="F172" s="88">
        <f t="shared" si="33"/>
        <v>0</v>
      </c>
      <c r="G172" s="88">
        <f t="shared" si="34"/>
        <v>0</v>
      </c>
      <c r="H172" s="88">
        <f t="shared" si="35"/>
        <v>0</v>
      </c>
      <c r="I172" s="88">
        <f t="shared" si="36"/>
        <v>0</v>
      </c>
      <c r="J172" s="91">
        <f>'2-Expenditures'!J275</f>
        <v>0</v>
      </c>
      <c r="K172" s="58" t="str">
        <f t="shared" si="32"/>
        <v/>
      </c>
      <c r="L172" s="58" t="str">
        <f t="shared" si="32"/>
        <v/>
      </c>
      <c r="M172" s="58" t="str">
        <f t="shared" si="32"/>
        <v/>
      </c>
      <c r="N172" s="58" t="str">
        <f t="shared" si="32"/>
        <v/>
      </c>
      <c r="P172" s="44"/>
      <c r="Q172" s="44"/>
      <c r="R172" s="44"/>
      <c r="S172" s="44"/>
      <c r="T172" s="44"/>
      <c r="U172" s="44"/>
      <c r="V172" s="44"/>
      <c r="W172" s="44"/>
      <c r="X172" s="44"/>
      <c r="Y172" s="44"/>
    </row>
    <row r="173" spans="1:25" s="43" customFormat="1" ht="12.75" hidden="1" customHeight="1" outlineLevel="1" x14ac:dyDescent="0.25">
      <c r="A173" s="66" t="b">
        <f t="shared" ca="1" si="29"/>
        <v>1</v>
      </c>
      <c r="B173" s="79" t="str">
        <f ca="1">'2-Expenditures'!B276</f>
        <v>E</v>
      </c>
      <c r="C173" s="77" t="s">
        <v>1660</v>
      </c>
      <c r="D173" s="86">
        <f>'2-Expenditures'!I276</f>
        <v>0</v>
      </c>
      <c r="E173" s="85"/>
      <c r="F173" s="88">
        <f t="shared" si="33"/>
        <v>0</v>
      </c>
      <c r="G173" s="88">
        <f t="shared" si="34"/>
        <v>0</v>
      </c>
      <c r="H173" s="88">
        <f t="shared" si="35"/>
        <v>0</v>
      </c>
      <c r="I173" s="88">
        <f t="shared" si="36"/>
        <v>0</v>
      </c>
      <c r="J173" s="91">
        <f>'2-Expenditures'!J276</f>
        <v>0</v>
      </c>
      <c r="K173" s="58" t="str">
        <f t="shared" si="32"/>
        <v/>
      </c>
      <c r="L173" s="58" t="str">
        <f t="shared" si="32"/>
        <v/>
      </c>
      <c r="M173" s="58" t="str">
        <f t="shared" si="32"/>
        <v/>
      </c>
      <c r="N173" s="58" t="str">
        <f t="shared" si="32"/>
        <v/>
      </c>
      <c r="P173" s="44"/>
      <c r="Q173" s="44"/>
      <c r="R173" s="44"/>
      <c r="S173" s="44"/>
      <c r="T173" s="44"/>
      <c r="U173" s="44"/>
      <c r="V173" s="44"/>
      <c r="W173" s="44"/>
      <c r="X173" s="44"/>
      <c r="Y173" s="44"/>
    </row>
    <row r="174" spans="1:25" s="43" customFormat="1" ht="12.75" hidden="1" customHeight="1" outlineLevel="1" x14ac:dyDescent="0.25">
      <c r="A174" s="66" t="b">
        <f t="shared" ca="1" si="29"/>
        <v>1</v>
      </c>
      <c r="B174" s="79" t="str">
        <f ca="1">'2-Expenditures'!B277</f>
        <v>F</v>
      </c>
      <c r="C174" s="77" t="s">
        <v>52</v>
      </c>
      <c r="D174" s="86">
        <f>'2-Expenditures'!I277</f>
        <v>0</v>
      </c>
      <c r="E174" s="85"/>
      <c r="F174" s="88">
        <f t="shared" si="33"/>
        <v>0</v>
      </c>
      <c r="G174" s="88">
        <f t="shared" si="34"/>
        <v>0</v>
      </c>
      <c r="H174" s="88">
        <f t="shared" si="35"/>
        <v>0</v>
      </c>
      <c r="I174" s="88">
        <f t="shared" si="36"/>
        <v>0</v>
      </c>
      <c r="J174" s="91">
        <f>'2-Expenditures'!J277</f>
        <v>0</v>
      </c>
      <c r="K174" s="58" t="str">
        <f t="shared" si="32"/>
        <v/>
      </c>
      <c r="L174" s="58" t="str">
        <f t="shared" si="32"/>
        <v/>
      </c>
      <c r="M174" s="58" t="str">
        <f t="shared" si="32"/>
        <v/>
      </c>
      <c r="N174" s="58" t="str">
        <f t="shared" si="32"/>
        <v/>
      </c>
      <c r="P174" s="44"/>
      <c r="Q174" s="44"/>
      <c r="R174" s="44"/>
      <c r="S174" s="44"/>
      <c r="T174" s="44"/>
      <c r="U174" s="44"/>
      <c r="V174" s="44"/>
      <c r="W174" s="44"/>
      <c r="X174" s="44"/>
      <c r="Y174" s="44"/>
    </row>
    <row r="175" spans="1:25" s="43" customFormat="1" ht="12.75" hidden="1" customHeight="1" outlineLevel="1" x14ac:dyDescent="0.25">
      <c r="A175" s="66" t="b">
        <f t="shared" ca="1" si="29"/>
        <v>1</v>
      </c>
      <c r="B175" s="79" t="str">
        <f ca="1">'2-Expenditures'!B278</f>
        <v>G</v>
      </c>
      <c r="C175" s="77" t="s">
        <v>57</v>
      </c>
      <c r="D175" s="86">
        <f>'2-Expenditures'!I278</f>
        <v>0</v>
      </c>
      <c r="E175" s="85"/>
      <c r="F175" s="88">
        <f t="shared" si="33"/>
        <v>0</v>
      </c>
      <c r="G175" s="88">
        <f t="shared" si="34"/>
        <v>0</v>
      </c>
      <c r="H175" s="88">
        <f t="shared" si="35"/>
        <v>0</v>
      </c>
      <c r="I175" s="88">
        <f t="shared" si="36"/>
        <v>0</v>
      </c>
      <c r="J175" s="91">
        <f>'2-Expenditures'!J278</f>
        <v>0</v>
      </c>
      <c r="K175" s="58" t="str">
        <f t="shared" si="32"/>
        <v/>
      </c>
      <c r="L175" s="58" t="str">
        <f t="shared" si="32"/>
        <v/>
      </c>
      <c r="M175" s="58" t="str">
        <f t="shared" si="32"/>
        <v/>
      </c>
      <c r="N175" s="58" t="str">
        <f t="shared" si="32"/>
        <v/>
      </c>
      <c r="O175" s="54" t="s">
        <v>1662</v>
      </c>
      <c r="P175" s="44"/>
      <c r="Q175" s="44"/>
      <c r="R175" s="44"/>
      <c r="S175" s="44"/>
      <c r="T175" s="44"/>
      <c r="U175" s="44"/>
      <c r="V175" s="44"/>
      <c r="W175" s="44"/>
      <c r="X175" s="44"/>
      <c r="Y175" s="44"/>
    </row>
    <row r="176" spans="1:25" s="43" customFormat="1" ht="12.75" hidden="1" customHeight="1" outlineLevel="2" x14ac:dyDescent="0.25">
      <c r="A176" s="66" t="b">
        <f t="shared" ca="1" si="29"/>
        <v>1</v>
      </c>
      <c r="B176" s="79" t="str">
        <f ca="1">'2-Expenditures'!B279</f>
        <v>G</v>
      </c>
      <c r="C176" s="77" t="s">
        <v>62</v>
      </c>
      <c r="D176" s="86">
        <f>'2-Expenditures'!I279</f>
        <v>0</v>
      </c>
      <c r="E176"/>
      <c r="F176" s="88">
        <f t="shared" si="33"/>
        <v>0</v>
      </c>
      <c r="G176" s="88">
        <f t="shared" si="34"/>
        <v>0</v>
      </c>
      <c r="H176" s="88">
        <f t="shared" si="35"/>
        <v>0</v>
      </c>
      <c r="I176" s="88">
        <f t="shared" si="36"/>
        <v>0</v>
      </c>
      <c r="J176" s="91">
        <f>'2-Expenditures'!J279</f>
        <v>0</v>
      </c>
      <c r="K176" s="58" t="str">
        <f t="shared" si="32"/>
        <v/>
      </c>
      <c r="L176" s="58" t="str">
        <f t="shared" si="32"/>
        <v/>
      </c>
      <c r="M176" s="58" t="str">
        <f t="shared" si="32"/>
        <v/>
      </c>
      <c r="N176" s="58" t="str">
        <f t="shared" si="32"/>
        <v/>
      </c>
      <c r="P176" s="44"/>
      <c r="Q176" s="44"/>
      <c r="R176" s="44"/>
      <c r="S176" s="44"/>
      <c r="T176" s="44"/>
      <c r="U176" s="44"/>
      <c r="V176" s="44"/>
      <c r="W176" s="44"/>
      <c r="X176" s="44"/>
      <c r="Y176" s="44"/>
    </row>
    <row r="177" spans="1:25" s="43" customFormat="1" ht="12.75" hidden="1" customHeight="1" outlineLevel="2" x14ac:dyDescent="0.25">
      <c r="A177" s="66" t="b">
        <f t="shared" ca="1" si="29"/>
        <v>1</v>
      </c>
      <c r="B177" s="79" t="str">
        <f ca="1">'2-Expenditures'!B280</f>
        <v>G</v>
      </c>
      <c r="C177" s="77" t="s">
        <v>67</v>
      </c>
      <c r="D177" s="86">
        <f>'2-Expenditures'!I280</f>
        <v>0</v>
      </c>
      <c r="E177"/>
      <c r="F177" s="88">
        <f t="shared" si="33"/>
        <v>0</v>
      </c>
      <c r="G177" s="88">
        <f t="shared" si="34"/>
        <v>0</v>
      </c>
      <c r="H177" s="88">
        <f t="shared" si="35"/>
        <v>0</v>
      </c>
      <c r="I177" s="88">
        <f t="shared" si="36"/>
        <v>0</v>
      </c>
      <c r="J177" s="91">
        <f>'2-Expenditures'!J280</f>
        <v>0</v>
      </c>
      <c r="K177" s="58" t="str">
        <f t="shared" si="32"/>
        <v/>
      </c>
      <c r="L177" s="58" t="str">
        <f t="shared" si="32"/>
        <v/>
      </c>
      <c r="M177" s="58" t="str">
        <f t="shared" si="32"/>
        <v/>
      </c>
      <c r="N177" s="58" t="str">
        <f t="shared" si="32"/>
        <v/>
      </c>
      <c r="P177" s="44"/>
      <c r="Q177" s="44"/>
      <c r="R177" s="44"/>
      <c r="S177" s="44"/>
      <c r="T177" s="44"/>
      <c r="U177" s="44"/>
      <c r="V177" s="44"/>
      <c r="W177" s="44"/>
      <c r="X177" s="44"/>
      <c r="Y177" s="44"/>
    </row>
    <row r="178" spans="1:25" s="43" customFormat="1" ht="12.75" hidden="1" customHeight="1" outlineLevel="2" x14ac:dyDescent="0.25">
      <c r="A178" s="66" t="b">
        <f t="shared" ca="1" si="29"/>
        <v>1</v>
      </c>
      <c r="B178" s="79" t="str">
        <f ca="1">'2-Expenditures'!B281</f>
        <v>G</v>
      </c>
      <c r="C178" s="77" t="s">
        <v>71</v>
      </c>
      <c r="D178" s="86">
        <f>'2-Expenditures'!I281</f>
        <v>0</v>
      </c>
      <c r="E178"/>
      <c r="F178" s="88">
        <f t="shared" si="33"/>
        <v>0</v>
      </c>
      <c r="G178" s="88">
        <f t="shared" si="34"/>
        <v>0</v>
      </c>
      <c r="H178" s="88">
        <f t="shared" si="35"/>
        <v>0</v>
      </c>
      <c r="I178" s="88">
        <f t="shared" si="36"/>
        <v>0</v>
      </c>
      <c r="J178" s="91">
        <f>'2-Expenditures'!J281</f>
        <v>0</v>
      </c>
      <c r="K178" s="58" t="str">
        <f t="shared" si="32"/>
        <v/>
      </c>
      <c r="L178" s="58" t="str">
        <f t="shared" si="32"/>
        <v/>
      </c>
      <c r="M178" s="58" t="str">
        <f t="shared" si="32"/>
        <v/>
      </c>
      <c r="N178" s="58" t="str">
        <f t="shared" si="32"/>
        <v/>
      </c>
      <c r="P178" s="44"/>
      <c r="Q178" s="44"/>
      <c r="R178" s="44"/>
      <c r="S178" s="44"/>
      <c r="T178" s="44"/>
      <c r="U178" s="44"/>
      <c r="V178" s="44"/>
      <c r="W178" s="44"/>
      <c r="X178" s="44"/>
      <c r="Y178" s="44"/>
    </row>
    <row r="179" spans="1:25" s="43" customFormat="1" ht="12.75" hidden="1" customHeight="1" outlineLevel="2" x14ac:dyDescent="0.25">
      <c r="A179" s="66" t="b">
        <f t="shared" ca="1" si="29"/>
        <v>1</v>
      </c>
      <c r="B179" s="79" t="str">
        <f ca="1">'2-Expenditures'!B282</f>
        <v>G</v>
      </c>
      <c r="C179" s="77" t="s">
        <v>75</v>
      </c>
      <c r="D179" s="86">
        <f>'2-Expenditures'!I282</f>
        <v>0</v>
      </c>
      <c r="E179"/>
      <c r="F179" s="88">
        <f t="shared" si="33"/>
        <v>0</v>
      </c>
      <c r="G179" s="88">
        <f t="shared" si="34"/>
        <v>0</v>
      </c>
      <c r="H179" s="88">
        <f t="shared" si="35"/>
        <v>0</v>
      </c>
      <c r="I179" s="88">
        <f t="shared" si="36"/>
        <v>0</v>
      </c>
      <c r="J179" s="91">
        <f>'2-Expenditures'!J282</f>
        <v>0</v>
      </c>
      <c r="K179" s="58" t="str">
        <f t="shared" si="32"/>
        <v/>
      </c>
      <c r="L179" s="58" t="str">
        <f t="shared" si="32"/>
        <v/>
      </c>
      <c r="M179" s="58" t="str">
        <f t="shared" si="32"/>
        <v/>
      </c>
      <c r="N179" s="58" t="str">
        <f t="shared" si="32"/>
        <v/>
      </c>
      <c r="P179" s="44"/>
      <c r="Q179" s="44"/>
      <c r="R179" s="44"/>
      <c r="S179" s="44"/>
      <c r="T179" s="44"/>
      <c r="U179" s="44"/>
      <c r="V179" s="44"/>
      <c r="W179" s="44"/>
      <c r="X179" s="44"/>
      <c r="Y179" s="44"/>
    </row>
    <row r="180" spans="1:25" s="43" customFormat="1" ht="13.5" hidden="1" customHeight="1" outlineLevel="2" thickBot="1" x14ac:dyDescent="0.3">
      <c r="A180" s="66" t="b">
        <f t="shared" ca="1" si="29"/>
        <v>1</v>
      </c>
      <c r="B180" s="79" t="str">
        <f ca="1">'2-Expenditures'!B283</f>
        <v>G</v>
      </c>
      <c r="C180" s="78" t="s">
        <v>78</v>
      </c>
      <c r="D180" s="86">
        <f>'2-Expenditures'!I283</f>
        <v>0</v>
      </c>
      <c r="E180"/>
      <c r="F180" s="88">
        <f t="shared" si="33"/>
        <v>0</v>
      </c>
      <c r="G180" s="88">
        <f t="shared" si="34"/>
        <v>0</v>
      </c>
      <c r="H180" s="88">
        <f t="shared" si="35"/>
        <v>0</v>
      </c>
      <c r="I180" s="88">
        <f t="shared" si="36"/>
        <v>0</v>
      </c>
      <c r="J180" s="91">
        <f>'2-Expenditures'!J283</f>
        <v>0</v>
      </c>
      <c r="K180" s="58" t="str">
        <f t="shared" si="32"/>
        <v/>
      </c>
      <c r="L180" s="58" t="str">
        <f t="shared" si="32"/>
        <v/>
      </c>
      <c r="M180" s="58" t="str">
        <f t="shared" si="32"/>
        <v/>
      </c>
      <c r="N180" s="58" t="str">
        <f t="shared" si="32"/>
        <v/>
      </c>
      <c r="P180" s="44"/>
      <c r="Q180" s="44"/>
      <c r="R180" s="44"/>
      <c r="S180" s="44"/>
      <c r="T180" s="44"/>
      <c r="U180" s="44"/>
      <c r="V180" s="44"/>
      <c r="W180" s="44"/>
      <c r="X180" s="44"/>
      <c r="Y180" s="44"/>
    </row>
    <row r="181" spans="1:25" s="43" customFormat="1" ht="14.4" hidden="1" outlineLevel="1" thickTop="1" thickBot="1" x14ac:dyDescent="0.3">
      <c r="A181" s="66" t="b">
        <f t="shared" ca="1" si="29"/>
        <v>1</v>
      </c>
      <c r="B181" s="48" t="str">
        <f ca="1">'2-Expenditures'!B286</f>
        <v>H</v>
      </c>
      <c r="C181" s="49" t="s">
        <v>1616</v>
      </c>
      <c r="D181" s="51">
        <f ca="1">SUMIFS(D171:OFFSET(D181,-1,0),$A171:OFFSET($A181,-1,0),TRUE)</f>
        <v>0</v>
      </c>
      <c r="E181"/>
      <c r="F181" s="51">
        <f ca="1">SUMIFS(F170:OFFSET(F181,-1,0),$A170:OFFSET($A181,-1,0),TRUE)</f>
        <v>0</v>
      </c>
      <c r="G181" s="51">
        <f ca="1">SUMIFS(G170:OFFSET(G181,-1,0),$A170:OFFSET($A181,-1,0),TRUE)</f>
        <v>0</v>
      </c>
      <c r="H181" s="51">
        <f ca="1">SUMIFS(H170:OFFSET(H181,-1,0),$A170:OFFSET($A181,-1,0),TRUE)</f>
        <v>0</v>
      </c>
      <c r="I181" s="51">
        <f ca="1">SUMIFS(I170:OFFSET(I181,-1,0),$A170:OFFSET($A181,-1,0),TRUE)</f>
        <v>0</v>
      </c>
      <c r="J181" s="51">
        <f ca="1">SUMIFS(J170:OFFSET(J181,-1,0),$A170:OFFSET($A181,-1,0),TRUE)</f>
        <v>0</v>
      </c>
      <c r="K181" s="58"/>
      <c r="L181" s="58"/>
      <c r="M181" s="58"/>
      <c r="N181" s="58"/>
      <c r="P181" s="44"/>
      <c r="Q181" s="44"/>
      <c r="R181" s="44"/>
      <c r="S181" s="44"/>
      <c r="T181" s="44"/>
      <c r="U181" s="44"/>
      <c r="V181" s="44"/>
      <c r="W181" s="44"/>
      <c r="X181" s="44"/>
      <c r="Y181" s="44"/>
    </row>
    <row r="182" spans="1:25" s="43" customFormat="1" ht="13.8" hidden="1" outlineLevel="1" thickBot="1" x14ac:dyDescent="0.3">
      <c r="A182" s="66" t="str">
        <f t="shared" si="29"/>
        <v/>
      </c>
      <c r="B182" s="44"/>
      <c r="C182" s="44"/>
      <c r="D182" s="44"/>
      <c r="E182" s="44"/>
      <c r="F182" s="44"/>
      <c r="G182" s="44"/>
      <c r="H182" s="44"/>
      <c r="I182" s="44"/>
      <c r="J182" s="44"/>
      <c r="K182" s="58"/>
      <c r="L182" s="58"/>
      <c r="M182" s="58"/>
      <c r="N182" s="58"/>
      <c r="P182" s="44"/>
      <c r="Q182" s="44"/>
      <c r="R182" s="44"/>
      <c r="S182" s="44"/>
      <c r="T182" s="44"/>
      <c r="U182" s="44"/>
      <c r="V182" s="44"/>
      <c r="W182" s="44"/>
      <c r="X182" s="44"/>
      <c r="Y182" s="44"/>
    </row>
    <row r="183" spans="1:25" s="43" customFormat="1" ht="13.8" hidden="1" outlineLevel="1" thickBot="1" x14ac:dyDescent="0.3">
      <c r="A183" s="66" t="str">
        <f t="shared" si="29"/>
        <v/>
      </c>
      <c r="B183" s="52" t="s">
        <v>1623</v>
      </c>
      <c r="C183" s="46"/>
      <c r="D183" s="46"/>
      <c r="E183" s="46"/>
      <c r="F183" s="46"/>
      <c r="G183" s="46"/>
      <c r="H183" s="46"/>
      <c r="I183" s="46"/>
      <c r="J183" s="46"/>
      <c r="K183" s="58"/>
      <c r="L183" s="58"/>
      <c r="M183" s="58"/>
      <c r="N183" s="58"/>
      <c r="P183" s="44"/>
      <c r="Q183" s="44"/>
      <c r="R183" s="44"/>
      <c r="S183" s="44"/>
      <c r="T183" s="44"/>
      <c r="U183" s="44"/>
      <c r="V183" s="44"/>
      <c r="W183" s="44"/>
      <c r="X183" s="44"/>
      <c r="Y183" s="44"/>
    </row>
    <row r="184" spans="1:25" s="43" customFormat="1" ht="25.5" hidden="1" customHeight="1" outlineLevel="1" x14ac:dyDescent="0.25">
      <c r="A184" s="66" t="str">
        <f t="shared" si="29"/>
        <v/>
      </c>
      <c r="B184" s="82" t="s">
        <v>1612</v>
      </c>
      <c r="C184" s="76" t="s">
        <v>1613</v>
      </c>
      <c r="D184" s="76" t="s">
        <v>1609</v>
      </c>
      <c r="E184" s="85"/>
      <c r="F184" s="87" t="s">
        <v>1589</v>
      </c>
      <c r="G184" s="87" t="s">
        <v>1590</v>
      </c>
      <c r="H184" s="87" t="s">
        <v>1591</v>
      </c>
      <c r="I184" s="87" t="s">
        <v>1592</v>
      </c>
      <c r="J184" s="89" t="s">
        <v>1632</v>
      </c>
      <c r="K184" s="44" t="s">
        <v>1589</v>
      </c>
      <c r="L184" s="44" t="s">
        <v>1590</v>
      </c>
      <c r="M184" s="44" t="s">
        <v>1591</v>
      </c>
      <c r="N184" s="44" t="s">
        <v>1592</v>
      </c>
      <c r="P184" s="44"/>
      <c r="Q184" s="44"/>
      <c r="R184" s="44"/>
      <c r="S184" s="44"/>
      <c r="T184" s="44"/>
      <c r="U184" s="44"/>
      <c r="V184" s="44"/>
      <c r="W184" s="44"/>
      <c r="X184" s="44"/>
      <c r="Y184" s="44"/>
    </row>
    <row r="185" spans="1:25" s="43" customFormat="1" ht="12.75" hidden="1" customHeight="1" outlineLevel="1" x14ac:dyDescent="0.25">
      <c r="A185" s="66" t="b">
        <f t="shared" ca="1" si="29"/>
        <v>1</v>
      </c>
      <c r="B185" s="79" t="str">
        <f ca="1">'2-Expenditures'!B290</f>
        <v>A</v>
      </c>
      <c r="C185" s="73">
        <f>'2-Expenditures'!C290</f>
        <v>0</v>
      </c>
      <c r="D185" s="86">
        <f>'2-Expenditures'!I290</f>
        <v>0</v>
      </c>
      <c r="E185" s="85"/>
      <c r="F185" s="88">
        <f>IF(F$16=$C$1,$D185-SUM($G185:$I185),0)</f>
        <v>0</v>
      </c>
      <c r="G185" s="88">
        <f>IF(G$16=$C$1,$D185-SUM($F185,$H185:$I185),0)</f>
        <v>0</v>
      </c>
      <c r="H185" s="88">
        <f>IF(H$16=$C$1,$D185-SUM($F185:$G185,$I185),0)</f>
        <v>0</v>
      </c>
      <c r="I185" s="88">
        <f>IF(I$16=$C$1,$D185-SUM($F185:$H185),0)</f>
        <v>0</v>
      </c>
      <c r="J185" s="93"/>
      <c r="K185" s="58" t="str">
        <f t="shared" ref="K185:N189" si="37">IFERROR(F185/$D185,"")</f>
        <v/>
      </c>
      <c r="L185" s="58" t="str">
        <f t="shared" si="37"/>
        <v/>
      </c>
      <c r="M185" s="58" t="str">
        <f t="shared" si="37"/>
        <v/>
      </c>
      <c r="N185" s="58" t="str">
        <f t="shared" si="37"/>
        <v/>
      </c>
      <c r="P185" s="44"/>
      <c r="Q185" s="44"/>
      <c r="R185" s="44"/>
      <c r="S185" s="44"/>
      <c r="T185" s="44"/>
      <c r="U185" s="44"/>
      <c r="V185" s="44"/>
      <c r="W185" s="44"/>
      <c r="X185" s="44"/>
      <c r="Y185" s="44"/>
    </row>
    <row r="186" spans="1:25" s="43" customFormat="1" ht="12.75" hidden="1" customHeight="1" outlineLevel="1" x14ac:dyDescent="0.25">
      <c r="A186" s="66" t="b">
        <f t="shared" ca="1" si="29"/>
        <v>1</v>
      </c>
      <c r="B186" s="79" t="str">
        <f ca="1">'2-Expenditures'!B291</f>
        <v>B</v>
      </c>
      <c r="C186" s="73">
        <f>'2-Expenditures'!C291</f>
        <v>0</v>
      </c>
      <c r="D186" s="86">
        <f>'2-Expenditures'!I291</f>
        <v>0</v>
      </c>
      <c r="E186" s="85"/>
      <c r="F186" s="88">
        <f>IF(F$16=$C$1,$D186-SUM($G186:$I186),0)</f>
        <v>0</v>
      </c>
      <c r="G186" s="88">
        <f>IF(G$16=$C$1,$D186-SUM($F186,$H186:$I186),0)</f>
        <v>0</v>
      </c>
      <c r="H186" s="88">
        <f>IF(H$16=$C$1,$D186-SUM($F186:$G186,$I186),0)</f>
        <v>0</v>
      </c>
      <c r="I186" s="88">
        <f>IF(I$16=$C$1,$D186-SUM($F186:$H186),0)</f>
        <v>0</v>
      </c>
      <c r="J186" s="93"/>
      <c r="K186" s="58" t="str">
        <f t="shared" si="37"/>
        <v/>
      </c>
      <c r="L186" s="58" t="str">
        <f t="shared" si="37"/>
        <v/>
      </c>
      <c r="M186" s="58" t="str">
        <f t="shared" si="37"/>
        <v/>
      </c>
      <c r="N186" s="58" t="str">
        <f t="shared" si="37"/>
        <v/>
      </c>
      <c r="P186" s="44"/>
      <c r="Q186" s="44"/>
      <c r="R186" s="44"/>
      <c r="S186" s="44"/>
      <c r="T186" s="44"/>
      <c r="U186" s="44"/>
      <c r="V186" s="44"/>
      <c r="W186" s="44"/>
      <c r="X186" s="44"/>
      <c r="Y186" s="44"/>
    </row>
    <row r="187" spans="1:25" s="43" customFormat="1" ht="12.75" hidden="1" customHeight="1" outlineLevel="1" x14ac:dyDescent="0.25">
      <c r="A187" s="66" t="b">
        <f t="shared" ca="1" si="29"/>
        <v>1</v>
      </c>
      <c r="B187" s="79" t="str">
        <f ca="1">'2-Expenditures'!B292</f>
        <v>C</v>
      </c>
      <c r="C187" s="73">
        <f>'2-Expenditures'!C292</f>
        <v>0</v>
      </c>
      <c r="D187" s="86">
        <f>'2-Expenditures'!I292</f>
        <v>0</v>
      </c>
      <c r="E187" s="85"/>
      <c r="F187" s="88">
        <f>IF(F$16=$C$1,$D187-SUM($G187:$I187),0)</f>
        <v>0</v>
      </c>
      <c r="G187" s="88">
        <f>IF(G$16=$C$1,$D187-SUM($F187,$H187:$I187),0)</f>
        <v>0</v>
      </c>
      <c r="H187" s="88">
        <f>IF(H$16=$C$1,$D187-SUM($F187:$G187,$I187),0)</f>
        <v>0</v>
      </c>
      <c r="I187" s="88">
        <f>IF(I$16=$C$1,$D187-SUM($F187:$H187),0)</f>
        <v>0</v>
      </c>
      <c r="J187" s="93"/>
      <c r="K187" s="58" t="str">
        <f t="shared" si="37"/>
        <v/>
      </c>
      <c r="L187" s="58" t="str">
        <f t="shared" si="37"/>
        <v/>
      </c>
      <c r="M187" s="58" t="str">
        <f t="shared" si="37"/>
        <v/>
      </c>
      <c r="N187" s="58" t="str">
        <f t="shared" si="37"/>
        <v/>
      </c>
      <c r="P187" s="44"/>
      <c r="Q187" s="44"/>
      <c r="R187" s="44"/>
      <c r="S187" s="44"/>
      <c r="T187" s="44"/>
      <c r="U187" s="44"/>
      <c r="V187" s="44"/>
      <c r="W187" s="44"/>
      <c r="X187" s="44"/>
      <c r="Y187" s="44"/>
    </row>
    <row r="188" spans="1:25" s="43" customFormat="1" ht="12.75" hidden="1" customHeight="1" outlineLevel="1" x14ac:dyDescent="0.25">
      <c r="A188" s="66" t="b">
        <f t="shared" ca="1" si="29"/>
        <v>1</v>
      </c>
      <c r="B188" s="79" t="str">
        <f ca="1">'2-Expenditures'!B293</f>
        <v>D</v>
      </c>
      <c r="C188" s="73">
        <f>'2-Expenditures'!C293</f>
        <v>0</v>
      </c>
      <c r="D188" s="86">
        <f>'2-Expenditures'!I293</f>
        <v>0</v>
      </c>
      <c r="E188" s="85"/>
      <c r="F188" s="88">
        <f>IF(F$16=$C$1,$D188-SUM($G188:$I188),0)</f>
        <v>0</v>
      </c>
      <c r="G188" s="88">
        <f>IF(G$16=$C$1,$D188-SUM($F188,$H188:$I188),0)</f>
        <v>0</v>
      </c>
      <c r="H188" s="88">
        <f>IF(H$16=$C$1,$D188-SUM($F188:$G188,$I188),0)</f>
        <v>0</v>
      </c>
      <c r="I188" s="88">
        <f>IF(I$16=$C$1,$D188-SUM($F188:$H188),0)</f>
        <v>0</v>
      </c>
      <c r="J188" s="93"/>
      <c r="K188" s="58" t="str">
        <f t="shared" si="37"/>
        <v/>
      </c>
      <c r="L188" s="58" t="str">
        <f t="shared" si="37"/>
        <v/>
      </c>
      <c r="M188" s="58" t="str">
        <f t="shared" si="37"/>
        <v/>
      </c>
      <c r="N188" s="58" t="str">
        <f t="shared" si="37"/>
        <v/>
      </c>
      <c r="P188" s="44"/>
      <c r="Q188" s="44"/>
      <c r="R188" s="44"/>
      <c r="S188" s="44"/>
      <c r="T188" s="44"/>
      <c r="U188" s="44"/>
      <c r="V188" s="44"/>
      <c r="W188" s="44"/>
      <c r="X188" s="44"/>
      <c r="Y188" s="44"/>
    </row>
    <row r="189" spans="1:25" s="43" customFormat="1" ht="13.5" hidden="1" customHeight="1" outlineLevel="1" thickBot="1" x14ac:dyDescent="0.3">
      <c r="A189" s="66" t="b">
        <f t="shared" ca="1" si="29"/>
        <v>1</v>
      </c>
      <c r="B189" s="79" t="str">
        <f ca="1">'2-Expenditures'!B294</f>
        <v>E</v>
      </c>
      <c r="C189" s="73">
        <f>'2-Expenditures'!C294</f>
        <v>0</v>
      </c>
      <c r="D189" s="86">
        <f>'2-Expenditures'!I294</f>
        <v>0</v>
      </c>
      <c r="E189" s="85"/>
      <c r="F189" s="88">
        <f>IF(F$16=$C$1,$D189-SUM($G189:$I189),0)</f>
        <v>0</v>
      </c>
      <c r="G189" s="88">
        <f>IF(G$16=$C$1,$D189-SUM($F189,$H189:$I189),0)</f>
        <v>0</v>
      </c>
      <c r="H189" s="88">
        <f>IF(H$16=$C$1,$D189-SUM($F189:$G189,$I189),0)</f>
        <v>0</v>
      </c>
      <c r="I189" s="88">
        <f>IF(I$16=$C$1,$D189-SUM($F189:$H189),0)</f>
        <v>0</v>
      </c>
      <c r="J189" s="93"/>
      <c r="K189" s="58" t="str">
        <f t="shared" si="37"/>
        <v/>
      </c>
      <c r="L189" s="58" t="str">
        <f t="shared" si="37"/>
        <v/>
      </c>
      <c r="M189" s="58" t="str">
        <f t="shared" si="37"/>
        <v/>
      </c>
      <c r="N189" s="58" t="str">
        <f t="shared" si="37"/>
        <v/>
      </c>
      <c r="P189" s="44"/>
      <c r="Q189" s="44"/>
      <c r="R189" s="44"/>
      <c r="S189" s="44"/>
      <c r="T189" s="44"/>
      <c r="U189" s="44"/>
      <c r="V189" s="44"/>
      <c r="W189" s="44"/>
      <c r="X189" s="44"/>
      <c r="Y189" s="44"/>
    </row>
    <row r="190" spans="1:25" s="43" customFormat="1" ht="14.4" hidden="1" outlineLevel="1" thickTop="1" thickBot="1" x14ac:dyDescent="0.3">
      <c r="A190" s="66" t="b">
        <f t="shared" ca="1" si="29"/>
        <v>1</v>
      </c>
      <c r="B190" s="48" t="str">
        <f ca="1">'2-Expenditures'!B305</f>
        <v>F</v>
      </c>
      <c r="C190" s="49" t="s">
        <v>1617</v>
      </c>
      <c r="D190" s="51">
        <f ca="1">SUMIFS(D185:OFFSET(D190,-1,0),$A185:OFFSET($A190,-1,0),TRUE)</f>
        <v>0</v>
      </c>
      <c r="E190"/>
      <c r="F190" s="51">
        <f ca="1">SUMIFS(F185:OFFSET(F190,-1,0),$A185:OFFSET($A190,-1,0),TRUE)</f>
        <v>0</v>
      </c>
      <c r="G190" s="51">
        <f ca="1">SUMIFS(G185:OFFSET(G190,-1,0),$A185:OFFSET($A190,-1,0),TRUE)</f>
        <v>0</v>
      </c>
      <c r="H190" s="51">
        <f ca="1">SUMIFS(H185:OFFSET(H190,-1,0),$A185:OFFSET($A190,-1,0),TRUE)</f>
        <v>0</v>
      </c>
      <c r="I190" s="51">
        <f ca="1">SUMIFS(I185:OFFSET(I190,-1,0),$A185:OFFSET($A190,-1,0),TRUE)</f>
        <v>0</v>
      </c>
      <c r="J190" s="59"/>
      <c r="K190" s="58"/>
      <c r="L190" s="58"/>
      <c r="M190" s="58"/>
      <c r="N190" s="58"/>
      <c r="P190" s="44"/>
      <c r="Q190" s="44"/>
      <c r="R190" s="44"/>
      <c r="S190" s="44"/>
      <c r="T190" s="44"/>
      <c r="U190" s="44"/>
      <c r="V190" s="44"/>
      <c r="W190" s="44"/>
      <c r="X190" s="44"/>
      <c r="Y190" s="44"/>
    </row>
    <row r="191" spans="1:25" s="43" customFormat="1" collapsed="1" x14ac:dyDescent="0.25">
      <c r="A191" s="66" t="str">
        <f t="shared" si="29"/>
        <v/>
      </c>
      <c r="B191" s="44"/>
      <c r="C191" s="44"/>
      <c r="D191" s="44"/>
      <c r="E191" s="44"/>
      <c r="F191" s="44"/>
      <c r="G191" s="44"/>
      <c r="H191" s="44"/>
      <c r="I191" s="44"/>
      <c r="J191" s="44"/>
      <c r="K191" s="44"/>
      <c r="L191" s="44"/>
      <c r="M191" s="44"/>
      <c r="N191" s="44"/>
      <c r="P191" s="44"/>
      <c r="Q191" s="44"/>
      <c r="R191" s="44"/>
      <c r="S191" s="44"/>
      <c r="T191" s="44"/>
      <c r="U191" s="44"/>
      <c r="V191" s="44"/>
      <c r="W191" s="44"/>
      <c r="X191" s="44"/>
      <c r="Y191" s="44"/>
    </row>
    <row r="192" spans="1:25" x14ac:dyDescent="0.25">
      <c r="A192" s="66" t="str">
        <f t="shared" si="29"/>
        <v/>
      </c>
    </row>
    <row r="193" spans="1:1" x14ac:dyDescent="0.25">
      <c r="A193" s="66" t="str">
        <f t="shared" si="29"/>
        <v/>
      </c>
    </row>
    <row r="194" spans="1:1" x14ac:dyDescent="0.25">
      <c r="A194" s="66" t="str">
        <f t="shared" si="29"/>
        <v/>
      </c>
    </row>
    <row r="195" spans="1:1" x14ac:dyDescent="0.25">
      <c r="A195" s="66" t="str">
        <f t="shared" si="29"/>
        <v/>
      </c>
    </row>
    <row r="196" spans="1:1" x14ac:dyDescent="0.25">
      <c r="A196" s="66" t="str">
        <f t="shared" si="29"/>
        <v/>
      </c>
    </row>
    <row r="197" spans="1:1" x14ac:dyDescent="0.25">
      <c r="A197" s="66" t="str">
        <f t="shared" si="29"/>
        <v/>
      </c>
    </row>
    <row r="198" spans="1:1" x14ac:dyDescent="0.25">
      <c r="A198" s="66" t="str">
        <f t="shared" si="29"/>
        <v/>
      </c>
    </row>
    <row r="199" spans="1:1" x14ac:dyDescent="0.25">
      <c r="A199" s="66" t="str">
        <f t="shared" si="29"/>
        <v/>
      </c>
    </row>
    <row r="200" spans="1:1" x14ac:dyDescent="0.25">
      <c r="A200" s="66" t="str">
        <f t="shared" si="29"/>
        <v/>
      </c>
    </row>
    <row r="201" spans="1:1" x14ac:dyDescent="0.25">
      <c r="A201" s="66" t="str">
        <f t="shared" si="29"/>
        <v/>
      </c>
    </row>
    <row r="202" spans="1:1" x14ac:dyDescent="0.25">
      <c r="A202" s="66" t="str">
        <f t="shared" si="29"/>
        <v/>
      </c>
    </row>
    <row r="203" spans="1:1" x14ac:dyDescent="0.25">
      <c r="A203" s="66" t="str">
        <f t="shared" si="29"/>
        <v/>
      </c>
    </row>
    <row r="204" spans="1:1" x14ac:dyDescent="0.25">
      <c r="A204" s="66" t="str">
        <f t="shared" ref="A204:A267" si="38">IF(AND(LEN(B204)=1,B204&gt;0),TRUE,"")</f>
        <v/>
      </c>
    </row>
    <row r="205" spans="1:1" x14ac:dyDescent="0.25">
      <c r="A205" s="66" t="str">
        <f t="shared" si="38"/>
        <v/>
      </c>
    </row>
    <row r="206" spans="1:1" x14ac:dyDescent="0.25">
      <c r="A206" s="66" t="str">
        <f t="shared" si="38"/>
        <v/>
      </c>
    </row>
    <row r="207" spans="1:1" x14ac:dyDescent="0.25">
      <c r="A207" s="66" t="str">
        <f t="shared" si="38"/>
        <v/>
      </c>
    </row>
    <row r="208" spans="1:1" x14ac:dyDescent="0.25">
      <c r="A208" s="66" t="str">
        <f t="shared" si="38"/>
        <v/>
      </c>
    </row>
    <row r="209" spans="1:1" x14ac:dyDescent="0.25">
      <c r="A209" s="66" t="str">
        <f t="shared" si="38"/>
        <v/>
      </c>
    </row>
    <row r="210" spans="1:1" x14ac:dyDescent="0.25">
      <c r="A210" s="66" t="str">
        <f t="shared" si="38"/>
        <v/>
      </c>
    </row>
    <row r="211" spans="1:1" x14ac:dyDescent="0.25">
      <c r="A211" s="66" t="str">
        <f t="shared" si="38"/>
        <v/>
      </c>
    </row>
    <row r="212" spans="1:1" x14ac:dyDescent="0.25">
      <c r="A212" s="66" t="str">
        <f t="shared" si="38"/>
        <v/>
      </c>
    </row>
    <row r="213" spans="1:1" x14ac:dyDescent="0.25">
      <c r="A213" s="66" t="str">
        <f t="shared" si="38"/>
        <v/>
      </c>
    </row>
    <row r="214" spans="1:1" x14ac:dyDescent="0.25">
      <c r="A214" s="66" t="str">
        <f t="shared" si="38"/>
        <v/>
      </c>
    </row>
    <row r="215" spans="1:1" x14ac:dyDescent="0.25">
      <c r="A215" s="66" t="str">
        <f t="shared" si="38"/>
        <v/>
      </c>
    </row>
    <row r="216" spans="1:1" x14ac:dyDescent="0.25">
      <c r="A216" s="66" t="str">
        <f t="shared" si="38"/>
        <v/>
      </c>
    </row>
    <row r="217" spans="1:1" x14ac:dyDescent="0.25">
      <c r="A217" s="66" t="str">
        <f t="shared" si="38"/>
        <v/>
      </c>
    </row>
    <row r="218" spans="1:1" x14ac:dyDescent="0.25">
      <c r="A218" s="66" t="str">
        <f t="shared" si="38"/>
        <v/>
      </c>
    </row>
    <row r="219" spans="1:1" x14ac:dyDescent="0.25">
      <c r="A219" s="66" t="str">
        <f t="shared" si="38"/>
        <v/>
      </c>
    </row>
    <row r="220" spans="1:1" x14ac:dyDescent="0.25">
      <c r="A220" s="66" t="str">
        <f t="shared" si="38"/>
        <v/>
      </c>
    </row>
    <row r="221" spans="1:1" x14ac:dyDescent="0.25">
      <c r="A221" s="66" t="str">
        <f t="shared" si="38"/>
        <v/>
      </c>
    </row>
    <row r="222" spans="1:1" x14ac:dyDescent="0.25">
      <c r="A222" s="66" t="str">
        <f t="shared" si="38"/>
        <v/>
      </c>
    </row>
    <row r="223" spans="1:1" x14ac:dyDescent="0.25">
      <c r="A223" s="66" t="str">
        <f t="shared" si="38"/>
        <v/>
      </c>
    </row>
    <row r="224" spans="1:1" x14ac:dyDescent="0.25">
      <c r="A224" s="66" t="str">
        <f t="shared" si="38"/>
        <v/>
      </c>
    </row>
    <row r="225" spans="1:1" x14ac:dyDescent="0.25">
      <c r="A225" s="66" t="str">
        <f t="shared" si="38"/>
        <v/>
      </c>
    </row>
    <row r="226" spans="1:1" x14ac:dyDescent="0.25">
      <c r="A226" s="66" t="str">
        <f t="shared" si="38"/>
        <v/>
      </c>
    </row>
    <row r="227" spans="1:1" x14ac:dyDescent="0.25">
      <c r="A227" s="66" t="str">
        <f t="shared" si="38"/>
        <v/>
      </c>
    </row>
    <row r="228" spans="1:1" x14ac:dyDescent="0.25">
      <c r="A228" s="66" t="str">
        <f t="shared" si="38"/>
        <v/>
      </c>
    </row>
    <row r="229" spans="1:1" x14ac:dyDescent="0.25">
      <c r="A229" s="66" t="str">
        <f t="shared" si="38"/>
        <v/>
      </c>
    </row>
    <row r="230" spans="1:1" x14ac:dyDescent="0.25">
      <c r="A230" s="66" t="str">
        <f t="shared" si="38"/>
        <v/>
      </c>
    </row>
    <row r="231" spans="1:1" x14ac:dyDescent="0.25">
      <c r="A231" s="66" t="str">
        <f t="shared" si="38"/>
        <v/>
      </c>
    </row>
    <row r="232" spans="1:1" x14ac:dyDescent="0.25">
      <c r="A232" s="66" t="str">
        <f t="shared" si="38"/>
        <v/>
      </c>
    </row>
    <row r="233" spans="1:1" x14ac:dyDescent="0.25">
      <c r="A233" s="66" t="str">
        <f t="shared" si="38"/>
        <v/>
      </c>
    </row>
    <row r="234" spans="1:1" x14ac:dyDescent="0.25">
      <c r="A234" s="66" t="str">
        <f t="shared" si="38"/>
        <v/>
      </c>
    </row>
    <row r="235" spans="1:1" x14ac:dyDescent="0.25">
      <c r="A235" s="66" t="str">
        <f t="shared" si="38"/>
        <v/>
      </c>
    </row>
    <row r="236" spans="1:1" x14ac:dyDescent="0.25">
      <c r="A236" s="66" t="str">
        <f t="shared" si="38"/>
        <v/>
      </c>
    </row>
    <row r="237" spans="1:1" x14ac:dyDescent="0.25">
      <c r="A237" s="66" t="str">
        <f t="shared" si="38"/>
        <v/>
      </c>
    </row>
    <row r="238" spans="1:1" x14ac:dyDescent="0.25">
      <c r="A238" s="66" t="str">
        <f t="shared" si="38"/>
        <v/>
      </c>
    </row>
    <row r="239" spans="1:1" x14ac:dyDescent="0.25">
      <c r="A239" s="66" t="str">
        <f t="shared" si="38"/>
        <v/>
      </c>
    </row>
    <row r="240" spans="1:1" x14ac:dyDescent="0.25">
      <c r="A240" s="66" t="str">
        <f t="shared" si="38"/>
        <v/>
      </c>
    </row>
    <row r="241" spans="1:1" x14ac:dyDescent="0.25">
      <c r="A241" s="66" t="str">
        <f t="shared" si="38"/>
        <v/>
      </c>
    </row>
    <row r="242" spans="1:1" x14ac:dyDescent="0.25">
      <c r="A242" s="66" t="str">
        <f t="shared" si="38"/>
        <v/>
      </c>
    </row>
    <row r="243" spans="1:1" x14ac:dyDescent="0.25">
      <c r="A243" s="66" t="str">
        <f t="shared" si="38"/>
        <v/>
      </c>
    </row>
    <row r="244" spans="1:1" x14ac:dyDescent="0.25">
      <c r="A244" s="66" t="str">
        <f t="shared" si="38"/>
        <v/>
      </c>
    </row>
    <row r="245" spans="1:1" x14ac:dyDescent="0.25">
      <c r="A245" s="66" t="str">
        <f t="shared" si="38"/>
        <v/>
      </c>
    </row>
    <row r="246" spans="1:1" x14ac:dyDescent="0.25">
      <c r="A246" s="66" t="str">
        <f t="shared" si="38"/>
        <v/>
      </c>
    </row>
    <row r="247" spans="1:1" x14ac:dyDescent="0.25">
      <c r="A247" s="66" t="str">
        <f t="shared" si="38"/>
        <v/>
      </c>
    </row>
    <row r="248" spans="1:1" x14ac:dyDescent="0.25">
      <c r="A248" s="66" t="str">
        <f t="shared" si="38"/>
        <v/>
      </c>
    </row>
    <row r="249" spans="1:1" x14ac:dyDescent="0.25">
      <c r="A249" s="66" t="str">
        <f t="shared" si="38"/>
        <v/>
      </c>
    </row>
    <row r="250" spans="1:1" x14ac:dyDescent="0.25">
      <c r="A250" s="66" t="str">
        <f t="shared" si="38"/>
        <v/>
      </c>
    </row>
    <row r="251" spans="1:1" x14ac:dyDescent="0.25">
      <c r="A251" s="66" t="str">
        <f t="shared" si="38"/>
        <v/>
      </c>
    </row>
    <row r="252" spans="1:1" x14ac:dyDescent="0.25">
      <c r="A252" s="66" t="str">
        <f t="shared" si="38"/>
        <v/>
      </c>
    </row>
    <row r="253" spans="1:1" x14ac:dyDescent="0.25">
      <c r="A253" s="66" t="str">
        <f t="shared" si="38"/>
        <v/>
      </c>
    </row>
    <row r="254" spans="1:1" x14ac:dyDescent="0.25">
      <c r="A254" s="66" t="str">
        <f t="shared" si="38"/>
        <v/>
      </c>
    </row>
    <row r="255" spans="1:1" x14ac:dyDescent="0.25">
      <c r="A255" s="66" t="str">
        <f t="shared" si="38"/>
        <v/>
      </c>
    </row>
    <row r="256" spans="1:1" x14ac:dyDescent="0.25">
      <c r="A256" s="66" t="str">
        <f t="shared" si="38"/>
        <v/>
      </c>
    </row>
    <row r="257" spans="1:1" x14ac:dyDescent="0.25">
      <c r="A257" s="66" t="str">
        <f t="shared" si="38"/>
        <v/>
      </c>
    </row>
    <row r="258" spans="1:1" x14ac:dyDescent="0.25">
      <c r="A258" s="66" t="str">
        <f t="shared" si="38"/>
        <v/>
      </c>
    </row>
    <row r="259" spans="1:1" x14ac:dyDescent="0.25">
      <c r="A259" s="66" t="str">
        <f t="shared" si="38"/>
        <v/>
      </c>
    </row>
    <row r="260" spans="1:1" x14ac:dyDescent="0.25">
      <c r="A260" s="66" t="str">
        <f t="shared" si="38"/>
        <v/>
      </c>
    </row>
    <row r="261" spans="1:1" x14ac:dyDescent="0.25">
      <c r="A261" s="66" t="str">
        <f t="shared" si="38"/>
        <v/>
      </c>
    </row>
    <row r="262" spans="1:1" x14ac:dyDescent="0.25">
      <c r="A262" s="66" t="str">
        <f t="shared" si="38"/>
        <v/>
      </c>
    </row>
    <row r="263" spans="1:1" x14ac:dyDescent="0.25">
      <c r="A263" s="66" t="str">
        <f t="shared" si="38"/>
        <v/>
      </c>
    </row>
    <row r="264" spans="1:1" x14ac:dyDescent="0.25">
      <c r="A264" s="66" t="str">
        <f t="shared" si="38"/>
        <v/>
      </c>
    </row>
    <row r="265" spans="1:1" x14ac:dyDescent="0.25">
      <c r="A265" s="66" t="str">
        <f t="shared" si="38"/>
        <v/>
      </c>
    </row>
    <row r="266" spans="1:1" x14ac:dyDescent="0.25">
      <c r="A266" s="66" t="str">
        <f t="shared" si="38"/>
        <v/>
      </c>
    </row>
    <row r="267" spans="1:1" x14ac:dyDescent="0.25">
      <c r="A267" s="66" t="str">
        <f t="shared" si="38"/>
        <v/>
      </c>
    </row>
    <row r="268" spans="1:1" x14ac:dyDescent="0.25">
      <c r="A268" s="66" t="str">
        <f t="shared" ref="A268:A310" si="39">IF(AND(LEN(B268)=1,B268&gt;0),TRUE,"")</f>
        <v/>
      </c>
    </row>
    <row r="269" spans="1:1" x14ac:dyDescent="0.25">
      <c r="A269" s="66" t="str">
        <f t="shared" si="39"/>
        <v/>
      </c>
    </row>
    <row r="270" spans="1:1" x14ac:dyDescent="0.25">
      <c r="A270" s="66" t="str">
        <f t="shared" si="39"/>
        <v/>
      </c>
    </row>
    <row r="271" spans="1:1" x14ac:dyDescent="0.25">
      <c r="A271" s="66" t="str">
        <f t="shared" si="39"/>
        <v/>
      </c>
    </row>
    <row r="272" spans="1:1" x14ac:dyDescent="0.25">
      <c r="A272" s="66" t="str">
        <f t="shared" si="39"/>
        <v/>
      </c>
    </row>
    <row r="273" spans="1:1" x14ac:dyDescent="0.25">
      <c r="A273" s="66" t="str">
        <f t="shared" si="39"/>
        <v/>
      </c>
    </row>
    <row r="274" spans="1:1" x14ac:dyDescent="0.25">
      <c r="A274" s="66" t="str">
        <f t="shared" si="39"/>
        <v/>
      </c>
    </row>
    <row r="275" spans="1:1" x14ac:dyDescent="0.25">
      <c r="A275" s="66" t="str">
        <f t="shared" si="39"/>
        <v/>
      </c>
    </row>
    <row r="276" spans="1:1" x14ac:dyDescent="0.25">
      <c r="A276" s="66" t="str">
        <f t="shared" si="39"/>
        <v/>
      </c>
    </row>
    <row r="277" spans="1:1" x14ac:dyDescent="0.25">
      <c r="A277" s="66" t="str">
        <f t="shared" si="39"/>
        <v/>
      </c>
    </row>
    <row r="278" spans="1:1" x14ac:dyDescent="0.25">
      <c r="A278" s="66" t="str">
        <f t="shared" si="39"/>
        <v/>
      </c>
    </row>
    <row r="279" spans="1:1" x14ac:dyDescent="0.25">
      <c r="A279" s="66" t="str">
        <f t="shared" si="39"/>
        <v/>
      </c>
    </row>
    <row r="280" spans="1:1" x14ac:dyDescent="0.25">
      <c r="A280" s="66" t="str">
        <f t="shared" si="39"/>
        <v/>
      </c>
    </row>
    <row r="281" spans="1:1" x14ac:dyDescent="0.25">
      <c r="A281" s="66" t="str">
        <f t="shared" si="39"/>
        <v/>
      </c>
    </row>
    <row r="282" spans="1:1" x14ac:dyDescent="0.25">
      <c r="A282" s="66" t="str">
        <f t="shared" si="39"/>
        <v/>
      </c>
    </row>
    <row r="283" spans="1:1" x14ac:dyDescent="0.25">
      <c r="A283" s="66" t="str">
        <f t="shared" si="39"/>
        <v/>
      </c>
    </row>
    <row r="284" spans="1:1" x14ac:dyDescent="0.25">
      <c r="A284" s="66" t="str">
        <f t="shared" si="39"/>
        <v/>
      </c>
    </row>
    <row r="285" spans="1:1" x14ac:dyDescent="0.25">
      <c r="A285" s="66" t="str">
        <f t="shared" si="39"/>
        <v/>
      </c>
    </row>
    <row r="286" spans="1:1" x14ac:dyDescent="0.25">
      <c r="A286" s="66" t="str">
        <f t="shared" si="39"/>
        <v/>
      </c>
    </row>
    <row r="287" spans="1:1" x14ac:dyDescent="0.25">
      <c r="A287" s="66" t="str">
        <f t="shared" si="39"/>
        <v/>
      </c>
    </row>
    <row r="288" spans="1:1" x14ac:dyDescent="0.25">
      <c r="A288" s="66" t="str">
        <f t="shared" si="39"/>
        <v/>
      </c>
    </row>
    <row r="289" spans="1:1" x14ac:dyDescent="0.25">
      <c r="A289" s="66" t="str">
        <f t="shared" si="39"/>
        <v/>
      </c>
    </row>
    <row r="290" spans="1:1" x14ac:dyDescent="0.25">
      <c r="A290" s="66" t="str">
        <f t="shared" si="39"/>
        <v/>
      </c>
    </row>
    <row r="291" spans="1:1" x14ac:dyDescent="0.25">
      <c r="A291" s="66" t="str">
        <f t="shared" si="39"/>
        <v/>
      </c>
    </row>
    <row r="292" spans="1:1" x14ac:dyDescent="0.25">
      <c r="A292" s="66" t="str">
        <f t="shared" si="39"/>
        <v/>
      </c>
    </row>
    <row r="293" spans="1:1" x14ac:dyDescent="0.25">
      <c r="A293" s="66" t="str">
        <f t="shared" si="39"/>
        <v/>
      </c>
    </row>
    <row r="294" spans="1:1" x14ac:dyDescent="0.25">
      <c r="A294" s="66" t="str">
        <f t="shared" si="39"/>
        <v/>
      </c>
    </row>
    <row r="295" spans="1:1" x14ac:dyDescent="0.25">
      <c r="A295" s="66" t="str">
        <f t="shared" si="39"/>
        <v/>
      </c>
    </row>
    <row r="296" spans="1:1" x14ac:dyDescent="0.25">
      <c r="A296" s="66" t="str">
        <f t="shared" si="39"/>
        <v/>
      </c>
    </row>
    <row r="297" spans="1:1" x14ac:dyDescent="0.25">
      <c r="A297" s="66" t="str">
        <f t="shared" si="39"/>
        <v/>
      </c>
    </row>
    <row r="298" spans="1:1" x14ac:dyDescent="0.25">
      <c r="A298" s="66" t="str">
        <f t="shared" si="39"/>
        <v/>
      </c>
    </row>
    <row r="299" spans="1:1" x14ac:dyDescent="0.25">
      <c r="A299" s="66" t="str">
        <f t="shared" si="39"/>
        <v/>
      </c>
    </row>
    <row r="300" spans="1:1" x14ac:dyDescent="0.25">
      <c r="A300" s="66" t="str">
        <f t="shared" si="39"/>
        <v/>
      </c>
    </row>
    <row r="301" spans="1:1" x14ac:dyDescent="0.25">
      <c r="A301" s="66" t="str">
        <f t="shared" si="39"/>
        <v/>
      </c>
    </row>
    <row r="302" spans="1:1" x14ac:dyDescent="0.25">
      <c r="A302" s="66" t="str">
        <f t="shared" si="39"/>
        <v/>
      </c>
    </row>
    <row r="303" spans="1:1" x14ac:dyDescent="0.25">
      <c r="A303" s="66" t="str">
        <f t="shared" si="39"/>
        <v/>
      </c>
    </row>
    <row r="304" spans="1:1" x14ac:dyDescent="0.25">
      <c r="A304" s="66" t="str">
        <f t="shared" si="39"/>
        <v/>
      </c>
    </row>
    <row r="305" spans="1:1" x14ac:dyDescent="0.25">
      <c r="A305" s="66" t="str">
        <f t="shared" si="39"/>
        <v/>
      </c>
    </row>
    <row r="306" spans="1:1" x14ac:dyDescent="0.25">
      <c r="A306" s="66" t="str">
        <f t="shared" si="39"/>
        <v/>
      </c>
    </row>
    <row r="307" spans="1:1" x14ac:dyDescent="0.25">
      <c r="A307" s="66" t="str">
        <f t="shared" si="39"/>
        <v/>
      </c>
    </row>
    <row r="308" spans="1:1" x14ac:dyDescent="0.25">
      <c r="A308" s="66" t="str">
        <f t="shared" si="39"/>
        <v/>
      </c>
    </row>
    <row r="309" spans="1:1" x14ac:dyDescent="0.25">
      <c r="A309" s="66" t="str">
        <f t="shared" si="39"/>
        <v/>
      </c>
    </row>
    <row r="310" spans="1:1" x14ac:dyDescent="0.25">
      <c r="A310" s="66" t="str">
        <f t="shared" si="39"/>
        <v/>
      </c>
    </row>
  </sheetData>
  <dataValidations count="1">
    <dataValidation type="list" allowBlank="1" showInputMessage="1" showErrorMessage="1" sqref="C1">
      <formula1>$F$5:$I$5</formula1>
    </dataValidation>
  </dataValidations>
  <pageMargins left="0.7" right="0.7" top="0.75" bottom="0.75" header="0.3" footer="0.3"/>
  <pageSetup scale="5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V1119"/>
  <sheetViews>
    <sheetView showGridLines="0" topLeftCell="B1" zoomScale="80" zoomScaleNormal="80" zoomScaleSheetLayoutView="80" workbookViewId="0">
      <selection activeCell="L902" sqref="L902:L903"/>
    </sheetView>
  </sheetViews>
  <sheetFormatPr defaultColWidth="8.88671875" defaultRowHeight="13.2" outlineLevelRow="1" x14ac:dyDescent="0.25"/>
  <cols>
    <col min="1" max="1" width="8.88671875" style="107"/>
    <col min="2" max="2" width="15" style="107" bestFit="1" customWidth="1"/>
    <col min="3" max="3" width="42.88671875" style="102" customWidth="1"/>
    <col min="4" max="4" width="23.88671875" style="102" customWidth="1"/>
    <col min="5" max="5" width="25.109375" style="102" customWidth="1"/>
    <col min="6" max="7" width="10.33203125" style="102" customWidth="1"/>
    <col min="8" max="8" width="17.6640625" style="103" hidden="1" customWidth="1"/>
    <col min="9" max="10" width="10.109375" style="103" customWidth="1"/>
    <col min="11" max="11" width="17.6640625" style="103" hidden="1" customWidth="1"/>
    <col min="12" max="12" width="19.44140625" style="107" customWidth="1"/>
    <col min="13" max="14" width="14.109375" style="102" customWidth="1"/>
    <col min="15" max="17" width="14.109375" style="102" hidden="1" customWidth="1"/>
    <col min="18" max="30" width="17.6640625" style="102" hidden="1" customWidth="1"/>
    <col min="31" max="35" width="13.109375" style="102" customWidth="1"/>
    <col min="36" max="36" width="14.109375" style="102" customWidth="1"/>
    <col min="37" max="37" width="13.109375" style="100" customWidth="1"/>
    <col min="38" max="47" width="13.109375" style="102" customWidth="1"/>
    <col min="48" max="16384" width="8.88671875" style="102"/>
  </cols>
  <sheetData>
    <row r="1" spans="1:48" x14ac:dyDescent="0.25">
      <c r="A1"/>
    </row>
    <row r="2" spans="1:48" s="298" customFormat="1" ht="19.2" customHeight="1" x14ac:dyDescent="0.25">
      <c r="A2"/>
      <c r="B2" s="579" t="s">
        <v>1731</v>
      </c>
      <c r="C2" s="579"/>
      <c r="D2" s="579"/>
      <c r="E2" s="579"/>
      <c r="F2" s="579"/>
      <c r="H2" s="299"/>
      <c r="I2" s="299"/>
      <c r="J2" s="299"/>
      <c r="K2" s="299"/>
      <c r="L2" s="295"/>
      <c r="AK2" s="297"/>
    </row>
    <row r="3" spans="1:48" x14ac:dyDescent="0.25">
      <c r="A3"/>
      <c r="B3" s="315" t="s">
        <v>1607</v>
      </c>
      <c r="C3" s="316" t="s">
        <v>98</v>
      </c>
      <c r="D3" s="317" t="s">
        <v>1824</v>
      </c>
      <c r="E3" s="316"/>
      <c r="F3" s="559"/>
      <c r="L3" s="101"/>
      <c r="AV3" s="104"/>
    </row>
    <row r="4" spans="1:48" x14ac:dyDescent="0.25">
      <c r="A4"/>
      <c r="B4" s="229" t="s">
        <v>1758</v>
      </c>
      <c r="C4" s="165"/>
      <c r="D4" s="221" t="s">
        <v>1666</v>
      </c>
      <c r="E4" s="165"/>
      <c r="F4" s="560"/>
      <c r="L4" s="563" t="s">
        <v>1943</v>
      </c>
      <c r="M4" s="564">
        <f>SUMIFS(E10:E24,A10:A24,"Y",E10:E24,"&gt;0")</f>
        <v>0</v>
      </c>
      <c r="AL4" s="100"/>
      <c r="AM4" s="100"/>
      <c r="AN4" s="100"/>
      <c r="AO4" s="100"/>
      <c r="AP4" s="100"/>
      <c r="AQ4" s="100"/>
      <c r="AR4" s="100"/>
      <c r="AS4" s="100"/>
      <c r="AT4" s="100"/>
      <c r="AU4" s="100"/>
    </row>
    <row r="5" spans="1:48" x14ac:dyDescent="0.25">
      <c r="A5"/>
      <c r="B5" s="230" t="s">
        <v>1763</v>
      </c>
      <c r="C5" s="231"/>
      <c r="D5" s="232" t="s">
        <v>1757</v>
      </c>
      <c r="E5" s="561"/>
      <c r="F5" s="562"/>
      <c r="L5" s="565" t="s">
        <v>1940</v>
      </c>
      <c r="M5" s="566">
        <f>SUMIF(A10:A24,"Y",L10:L24)</f>
        <v>0</v>
      </c>
      <c r="AL5" s="100"/>
      <c r="AM5" s="100"/>
      <c r="AN5" s="100"/>
      <c r="AO5" s="100"/>
      <c r="AP5" s="100"/>
      <c r="AQ5" s="100"/>
      <c r="AR5" s="100"/>
      <c r="AS5" s="100"/>
      <c r="AT5" s="100"/>
      <c r="AU5" s="100"/>
    </row>
    <row r="6" spans="1:48" x14ac:dyDescent="0.25">
      <c r="A6"/>
      <c r="L6" s="101" t="s">
        <v>1941</v>
      </c>
      <c r="M6" s="569">
        <f>M4-M5</f>
        <v>0</v>
      </c>
      <c r="AL6" s="100"/>
      <c r="AM6" s="100"/>
      <c r="AN6" s="100"/>
      <c r="AO6" s="100"/>
      <c r="AP6" s="100"/>
      <c r="AQ6" s="100"/>
      <c r="AR6" s="100"/>
      <c r="AS6" s="100"/>
      <c r="AT6" s="100"/>
      <c r="AU6" s="100"/>
    </row>
    <row r="7" spans="1:48" x14ac:dyDescent="0.25">
      <c r="A7"/>
      <c r="L7" s="567" t="s">
        <v>1944</v>
      </c>
      <c r="M7" s="568">
        <f>ABS(SUMIFS(E10:E24,A10:A24,"Y"))</f>
        <v>0</v>
      </c>
      <c r="S7" s="100"/>
      <c r="T7" s="100"/>
      <c r="U7" s="100"/>
      <c r="V7" s="100"/>
      <c r="W7" s="100"/>
      <c r="X7" s="100"/>
      <c r="Y7" s="100"/>
      <c r="Z7" s="100"/>
      <c r="AA7" s="100"/>
      <c r="AB7" s="100"/>
      <c r="AC7" s="100"/>
      <c r="AD7" s="100"/>
    </row>
    <row r="8" spans="1:48" s="298" customFormat="1" ht="19.2" customHeight="1" x14ac:dyDescent="0.25">
      <c r="A8"/>
      <c r="B8" s="579" t="s">
        <v>1733</v>
      </c>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296"/>
      <c r="AK8" s="297"/>
    </row>
    <row r="9" spans="1:48" s="105" customFormat="1" ht="39.6" x14ac:dyDescent="0.25">
      <c r="A9" s="177" t="s">
        <v>1734</v>
      </c>
      <c r="B9" s="318" t="s">
        <v>1612</v>
      </c>
      <c r="C9" s="319" t="s">
        <v>1560</v>
      </c>
      <c r="D9" s="319" t="s">
        <v>1703</v>
      </c>
      <c r="E9" s="319" t="s">
        <v>1829</v>
      </c>
      <c r="F9" s="319" t="s">
        <v>1808</v>
      </c>
      <c r="G9" s="319" t="s">
        <v>1809</v>
      </c>
      <c r="H9" s="320" t="s">
        <v>1726</v>
      </c>
      <c r="I9" s="321" t="s">
        <v>1810</v>
      </c>
      <c r="J9" s="321" t="s">
        <v>1811</v>
      </c>
      <c r="K9" s="320" t="s">
        <v>1562</v>
      </c>
      <c r="L9" s="321" t="s">
        <v>1833</v>
      </c>
      <c r="M9" s="321" t="s">
        <v>1569</v>
      </c>
      <c r="N9" s="321" t="s">
        <v>1719</v>
      </c>
      <c r="O9" s="322" t="s">
        <v>1581</v>
      </c>
      <c r="P9" s="322" t="s">
        <v>1579</v>
      </c>
      <c r="Q9" s="322" t="s">
        <v>1582</v>
      </c>
      <c r="R9" s="322" t="s">
        <v>1580</v>
      </c>
      <c r="S9" s="323" t="s">
        <v>1701</v>
      </c>
      <c r="T9" s="323" t="s">
        <v>1945</v>
      </c>
      <c r="U9" s="323" t="s">
        <v>1593</v>
      </c>
      <c r="V9" s="323" t="s">
        <v>1595</v>
      </c>
      <c r="W9" s="323" t="s">
        <v>1596</v>
      </c>
      <c r="X9" s="323" t="s">
        <v>1597</v>
      </c>
      <c r="Y9" s="323" t="s">
        <v>1598</v>
      </c>
      <c r="Z9" s="323" t="s">
        <v>1599</v>
      </c>
      <c r="AA9" s="323" t="s">
        <v>1728</v>
      </c>
      <c r="AB9" s="323" t="s">
        <v>1729</v>
      </c>
      <c r="AC9" s="323" t="s">
        <v>1601</v>
      </c>
      <c r="AD9" s="323" t="s">
        <v>1600</v>
      </c>
      <c r="AE9" s="324" t="s">
        <v>1563</v>
      </c>
      <c r="AF9" s="324" t="s">
        <v>1564</v>
      </c>
      <c r="AG9" s="324" t="s">
        <v>1565</v>
      </c>
      <c r="AH9" s="324" t="s">
        <v>1566</v>
      </c>
      <c r="AI9" s="325" t="s">
        <v>1567</v>
      </c>
      <c r="AJ9"/>
      <c r="AK9" s="285"/>
    </row>
    <row r="10" spans="1:48" x14ac:dyDescent="0.25">
      <c r="A10" s="109" t="s">
        <v>1727</v>
      </c>
      <c r="B10" s="244" t="str">
        <f ca="1">IF(A10="N",B9,IF(LEN(B9)&lt;&gt;1,"A",IFERROR(CHAR(CODE(LOOKUP(2,1/($B$9:OFFSET(B10,-1,0)&lt;&gt;""),$B$9:OFFSET(B10,-1,0)))+1),"A")))</f>
        <v>A</v>
      </c>
      <c r="C10" s="179"/>
      <c r="D10" s="180"/>
      <c r="E10" s="181"/>
      <c r="F10" s="182"/>
      <c r="G10" s="183"/>
      <c r="H10" s="184" t="str">
        <f>IF(G10&gt;0,DATE(G10,MONTH(F10),1),"")</f>
        <v/>
      </c>
      <c r="I10" s="185"/>
      <c r="J10" s="186"/>
      <c r="K10" s="187">
        <f>IF(I10="",DATE(2099,6,30),DATE(J10,MONTH(I10),DAY(EOMONTH(I10,0))))</f>
        <v>72866</v>
      </c>
      <c r="L10" s="220" t="str">
        <f>IF(A10="Y",IF(E10&gt;0,ROUND(E10,0),""),"")</f>
        <v/>
      </c>
      <c r="M10" s="188" t="s">
        <v>88</v>
      </c>
      <c r="N10" s="189">
        <f>IF($C10=0,0,VLOOKUP($C10,'Salary and Cost Data'!$A:$K,5,FALSE))</f>
        <v>0</v>
      </c>
      <c r="O10" s="190" t="str">
        <f>IFERROR(INDEX('Salary and Cost Data'!$AF$5:$AJ$5,MATCH(IF(MONTH($H10)&gt;6,DATE(YEAR($H10),7,1),DATE(YEAR($H10)-1,7,1)),'Salary and Cost Data'!$AF$3:$AJ$3,0)),"")</f>
        <v/>
      </c>
      <c r="P10" s="190" t="str">
        <f>IFERROR((12-DATEDIF(INDEX('Salary and Cost Data'!$AF$3:$AJ$3,MATCH($O10,'Salary and Cost Data'!$AF$5:$AJ$5,0)),$H10,"M"))/12,"")</f>
        <v/>
      </c>
      <c r="Q10" s="190" t="str">
        <f>IFERROR(INDEX('Salary and Cost Data'!$AF$5:$AJ$5,MATCH(IF(MONTH($K10)&gt;6,DATE(YEAR($K10),7,1),DATE(YEAR($K10)-1,7,1)),'Salary and Cost Data'!$AF$3:$AJ$3,0)),"")</f>
        <v/>
      </c>
      <c r="R10" s="190" t="str">
        <f>IFERROR((DATEDIF(INDEX('Salary and Cost Data'!$AF$3:$AJ$3,MATCH($Q10,'Salary and Cost Data'!$AF$5:$AJ$5,0)),$K10,"M")+1)/12,"")</f>
        <v/>
      </c>
      <c r="S10" s="191">
        <f>N10*12*E10</f>
        <v>0</v>
      </c>
      <c r="T10" s="191">
        <f>S10*'Salary and Cost Data'!$N$3</f>
        <v>0</v>
      </c>
      <c r="U10" s="191">
        <f>S10*INDEX('Salary and Cost Data'!$N$5:$N$7,MATCH(M10,'Salary and Cost Data'!$M$5:$M$7,0))</f>
        <v>0</v>
      </c>
      <c r="V10" s="191">
        <f>IF($M$7&lt;0.5,0,'Salary and Cost Data'!$Q$5*$E10)</f>
        <v>0</v>
      </c>
      <c r="W10" s="191">
        <f>IF($M$7&lt;0.5,0,'Salary and Cost Data'!$Q$4*$E10)</f>
        <v>0</v>
      </c>
      <c r="X10" s="191">
        <f>IF($M$7&lt;0.5,0,'Salary and Cost Data'!$Q$10*$E10)</f>
        <v>0</v>
      </c>
      <c r="Y10" s="191">
        <f>IFERROR('Salary and Cost Data'!$Q$16*$L10,0)</f>
        <v>0</v>
      </c>
      <c r="Z10" s="191">
        <f>IFERROR('Salary and Cost Data'!$Q$17*$L10,0)</f>
        <v>0</v>
      </c>
      <c r="AA10" s="192">
        <f>(SUM('Salary and Cost Data'!$W$9:$W$10)*(N10*12))+'Salary and Cost Data'!W11</f>
        <v>12420</v>
      </c>
      <c r="AB10" s="193">
        <f>INDEX('Salary and Cost Data'!$W$6:$W$8,MATCH(M10,'Salary and Cost Data'!$V$6:$V$8,0))*(N10*12)</f>
        <v>0</v>
      </c>
      <c r="AC10" s="192">
        <f>(SUM('Salary and Cost Data'!$W$9:$W$10)*S10)+('Salary and Cost Data'!W11*ROUND(E10,1))</f>
        <v>0</v>
      </c>
      <c r="AD10" s="192">
        <f>INDEX('Salary and Cost Data'!$W$6:$W$8,MATCH(M10,'Salary and Cost Data'!$V$6:$V$8,0))*S10</f>
        <v>0</v>
      </c>
      <c r="AE10" s="194">
        <f>IF($A10="Y",ROUND(IFERROR(IF(AND($H10&lt;='Salary and Cost Data'!AF$4,$K10&gt;='Salary and Cost Data'!AF$3),1,0)*IF(LEFT(AE$9,LEN(AE$9)-13)=$O10,$P10,1)*IF(LEFT(AE$9,LEN(AE$9)-13)=$Q10,$R10,1)*$E10,0),1),0)</f>
        <v>0</v>
      </c>
      <c r="AF10" s="194">
        <f>IF($A10="Y",ROUND(IFERROR(IF(AND($H10&lt;='Salary and Cost Data'!AG$4,$K10&gt;='Salary and Cost Data'!AG$3),1,0)*IF(LEFT(AF$9,LEN(AF$9)-13)=$O10,$P10,1)*IF(LEFT(AF$9,LEN(AF$9)-13)=$Q10,$R10,1)*$E10,0),1),0)</f>
        <v>0</v>
      </c>
      <c r="AG10" s="194">
        <f>IF($A10="Y",ROUND(IFERROR(IF(AND($H10&lt;='Salary and Cost Data'!AH$4,$K10&gt;='Salary and Cost Data'!AH$3),1,0)*IF(LEFT(AG$9,LEN(AG$9)-13)=$O10,$P10,1)*IF(LEFT(AG$9,LEN(AG$9)-13)=$Q10,$R10,1)*$E10,0),1),0)</f>
        <v>0</v>
      </c>
      <c r="AH10" s="194">
        <f>IF($A10="Y",ROUND(IFERROR(IF(AND($H10&lt;='Salary and Cost Data'!AI$4,$K10&gt;='Salary and Cost Data'!AI$3),1,0)*IF(LEFT(AH$9,LEN(AH$9)-13)=$O10,$P10,1)*IF(LEFT(AH$9,LEN(AH$9)-13)=$Q10,$R10,1)*$E10,0),1),0)</f>
        <v>0</v>
      </c>
      <c r="AI10" s="194">
        <f>IF($A10="Y",ROUND(IFERROR(IF(AND($H10&lt;='Salary and Cost Data'!AJ$4,$K10&gt;='Salary and Cost Data'!AJ$3),1,0)*IF(LEFT(AI$9,LEN(AI$9)-13)=$O10,$P10,1)*IF(LEFT(AI$9,LEN(AI$9)-13)=$Q10,$R10,1)*$E10,0),1),0)</f>
        <v>0</v>
      </c>
      <c r="AJ10" s="175" t="str">
        <f>IF(AND(A10="Y",C10&gt;0),B10,"")</f>
        <v/>
      </c>
    </row>
    <row r="11" spans="1:48" x14ac:dyDescent="0.25">
      <c r="A11" s="109" t="s">
        <v>1727</v>
      </c>
      <c r="B11" s="244" t="str">
        <f ca="1">IF(A11="N",B10,IF(LEN(B10)&lt;&gt;1,"A",IFERROR(CHAR(CODE(LOOKUP(2,1/($B$9:OFFSET(B11,-1,0)&lt;&gt;""),$B$9:OFFSET(B11,-1,0)))+1),"A")))</f>
        <v>B</v>
      </c>
      <c r="C11" s="179"/>
      <c r="D11" s="180"/>
      <c r="E11" s="181"/>
      <c r="F11" s="182"/>
      <c r="G11" s="183"/>
      <c r="H11" s="184" t="str">
        <f>IF(G11&gt;0,DATE(G11,MONTH(F11),1),"")</f>
        <v/>
      </c>
      <c r="I11" s="185"/>
      <c r="J11" s="186"/>
      <c r="K11" s="187">
        <f t="shared" ref="K11:K24" si="0">IF(I11="",DATE(2099,6,30),DATE(J11,MONTH(I11),DAY(EOMONTH(I11,0))))</f>
        <v>72866</v>
      </c>
      <c r="L11" s="220" t="str">
        <f t="shared" ref="L11:L24" si="1">IF(A11="Y",IF(E11&gt;0,ROUND(E11,0),""),"")</f>
        <v/>
      </c>
      <c r="M11" s="188" t="s">
        <v>88</v>
      </c>
      <c r="N11" s="189">
        <f>IF($C11=0,0,VLOOKUP($C11,'Salary and Cost Data'!$A:$K,5,FALSE))</f>
        <v>0</v>
      </c>
      <c r="O11" s="190" t="str">
        <f>IFERROR(INDEX('Salary and Cost Data'!$AF$5:$AJ$5,MATCH(IF(MONTH($H11)&gt;6,DATE(YEAR($H11),7,1),DATE(YEAR($H11)-1,7,1)),'Salary and Cost Data'!$AF$3:$AJ$3,0)),"")</f>
        <v/>
      </c>
      <c r="P11" s="190" t="str">
        <f>IFERROR((12-DATEDIF(INDEX('Salary and Cost Data'!$AF$3:$AJ$3,MATCH($O11,'Salary and Cost Data'!$AF$5:$AJ$5,0)),$H11,"M"))/12,"")</f>
        <v/>
      </c>
      <c r="Q11" s="190" t="str">
        <f>IFERROR(INDEX('Salary and Cost Data'!$AF$5:$AJ$5,MATCH(IF(MONTH($K11)&gt;6,DATE(YEAR($K11),7,1),DATE(YEAR($K11)-1,7,1)),'Salary and Cost Data'!$AF$3:$AJ$3,0)),"")</f>
        <v/>
      </c>
      <c r="R11" s="190" t="str">
        <f>IFERROR((DATEDIF(INDEX('Salary and Cost Data'!$AF$3:$AJ$3,MATCH($Q11,'Salary and Cost Data'!$AF$5:$AJ$5,0)),$K11,"M")+1)/12,"")</f>
        <v/>
      </c>
      <c r="S11" s="191">
        <f>N11*12*E11</f>
        <v>0</v>
      </c>
      <c r="T11" s="191">
        <f>S11*'Salary and Cost Data'!$N$3</f>
        <v>0</v>
      </c>
      <c r="U11" s="191">
        <f>S11*INDEX('Salary and Cost Data'!$N$5:$N$7,MATCH(M11,'Salary and Cost Data'!$M$5:$M$7,0))</f>
        <v>0</v>
      </c>
      <c r="V11" s="191">
        <f>IF($M$7&lt;0.5,0,'Salary and Cost Data'!$Q$5*$E11)</f>
        <v>0</v>
      </c>
      <c r="W11" s="191">
        <f>IF($M$7&lt;0.5,0,'Salary and Cost Data'!$Q$4*$E11)</f>
        <v>0</v>
      </c>
      <c r="X11" s="191">
        <f>IF($M$7&lt;0.5,0,'Salary and Cost Data'!$Q$10*$E11)</f>
        <v>0</v>
      </c>
      <c r="Y11" s="191">
        <f>IFERROR('Salary and Cost Data'!$Q$16*$L11,0)</f>
        <v>0</v>
      </c>
      <c r="Z11" s="191">
        <f>IFERROR('Salary and Cost Data'!$Q$17*$L11,0)</f>
        <v>0</v>
      </c>
      <c r="AA11" s="192">
        <f>(SUM('Salary and Cost Data'!$W$9:$W$10)*(N11*12))+(INDEX('Salary and Cost Data'!$W$12:$W$37,MATCH($C$3,'Salary and Cost Data'!$V$12:$V$37,0)))</f>
        <v>12420</v>
      </c>
      <c r="AB11" s="193">
        <f>INDEX('Salary and Cost Data'!$W$6:$W$8,MATCH(M11,'Salary and Cost Data'!$V$6:$V$8,0))*(N11*12)</f>
        <v>0</v>
      </c>
      <c r="AC11" s="192">
        <f>(SUM('Salary and Cost Data'!$W$9:$W$10)*S11)+(INDEX('Salary and Cost Data'!$W$12:$W$37,MATCH($C$3,'Salary and Cost Data'!$V$12:$V$37,0))*ROUND(E11,1))</f>
        <v>0</v>
      </c>
      <c r="AD11" s="192">
        <f>INDEX('Salary and Cost Data'!$W$6:$W$8,MATCH(M11,'Salary and Cost Data'!$V$6:$V$8,0))*S11</f>
        <v>0</v>
      </c>
      <c r="AE11" s="194">
        <f>IF($A11="Y",ROUND(IFERROR(IF(AND($H11&lt;='Salary and Cost Data'!AF$4,$K11&gt;='Salary and Cost Data'!AF$3),1,0)*IF(LEFT(AE$9,LEN(AE$9)-13)=$O11,$P11,1)*IF(LEFT(AE$9,LEN(AE$9)-13)=$Q11,$R11,1)*$E11,0),1),0)</f>
        <v>0</v>
      </c>
      <c r="AF11" s="194">
        <f>IF($A11="Y",ROUND(IFERROR(IF(AND($H11&lt;='Salary and Cost Data'!AG$4,$K11&gt;='Salary and Cost Data'!AG$3),1,0)*IF(LEFT(AF$9,LEN(AF$9)-13)=$O11,$P11,1)*IF(LEFT(AF$9,LEN(AF$9)-13)=$Q11,$R11,1)*$E11,0),1),0)</f>
        <v>0</v>
      </c>
      <c r="AG11" s="194">
        <f>IF($A11="Y",ROUND(IFERROR(IF(AND($H11&lt;='Salary and Cost Data'!AH$4,$K11&gt;='Salary and Cost Data'!AH$3),1,0)*IF(LEFT(AG$9,LEN(AG$9)-13)=$O11,$P11,1)*IF(LEFT(AG$9,LEN(AG$9)-13)=$Q11,$R11,1)*$E11,0),1),0)</f>
        <v>0</v>
      </c>
      <c r="AH11" s="194">
        <f>IF($A11="Y",ROUND(IFERROR(IF(AND($H11&lt;='Salary and Cost Data'!AI$4,$K11&gt;='Salary and Cost Data'!AI$3),1,0)*IF(LEFT(AH$9,LEN(AH$9)-13)=$O11,$P11,1)*IF(LEFT(AH$9,LEN(AH$9)-13)=$Q11,$R11,1)*$E11,0),1),0)</f>
        <v>0</v>
      </c>
      <c r="AI11" s="194">
        <f>IF($A11="Y",ROUND(IFERROR(IF(AND($H11&lt;='Salary and Cost Data'!AJ$4,$K11&gt;='Salary and Cost Data'!AJ$3),1,0)*IF(LEFT(AI$9,LEN(AI$9)-13)=$O11,$P11,1)*IF(LEFT(AI$9,LEN(AI$9)-13)=$Q11,$R11,1)*$E11,0),1),0)</f>
        <v>0</v>
      </c>
      <c r="AJ11" s="175" t="str">
        <f t="shared" ref="AJ11:AJ24" si="2">IF(AND(A11="Y",C11&gt;0),B11,"")</f>
        <v/>
      </c>
    </row>
    <row r="12" spans="1:48" x14ac:dyDescent="0.25">
      <c r="A12" s="109" t="s">
        <v>1727</v>
      </c>
      <c r="B12" s="244" t="str">
        <f ca="1">IF(A12="N",B11,IF(LEN(B11)&lt;&gt;1,"A",IFERROR(CHAR(CODE(LOOKUP(2,1/($B$9:OFFSET(B12,-1,0)&lt;&gt;""),$B$9:OFFSET(B12,-1,0)))+1),"A")))</f>
        <v>C</v>
      </c>
      <c r="C12" s="179"/>
      <c r="D12" s="180"/>
      <c r="E12" s="181"/>
      <c r="F12" s="182"/>
      <c r="G12" s="183"/>
      <c r="H12" s="184" t="str">
        <f>IF(G12&gt;0,DATE(G12,MONTH(F12),1),"")</f>
        <v/>
      </c>
      <c r="I12" s="185"/>
      <c r="J12" s="186"/>
      <c r="K12" s="187">
        <f t="shared" si="0"/>
        <v>72866</v>
      </c>
      <c r="L12" s="220" t="str">
        <f t="shared" si="1"/>
        <v/>
      </c>
      <c r="M12" s="188" t="s">
        <v>88</v>
      </c>
      <c r="N12" s="189">
        <f>IF($C12=0,0,VLOOKUP($C12,'Salary and Cost Data'!$A:$K,5,FALSE))</f>
        <v>0</v>
      </c>
      <c r="O12" s="190" t="str">
        <f>IFERROR(INDEX('Salary and Cost Data'!$AF$5:$AJ$5,MATCH(IF(MONTH($H12)&gt;6,DATE(YEAR($H12),7,1),DATE(YEAR($H12)-1,7,1)),'Salary and Cost Data'!$AF$3:$AJ$3,0)),"")</f>
        <v/>
      </c>
      <c r="P12" s="190" t="str">
        <f>IFERROR((12-DATEDIF(INDEX('Salary and Cost Data'!$AF$3:$AJ$3,MATCH($O12,'Salary and Cost Data'!$AF$5:$AJ$5,0)),$H12,"M"))/12,"")</f>
        <v/>
      </c>
      <c r="Q12" s="190" t="str">
        <f>IFERROR(INDEX('Salary and Cost Data'!$AF$5:$AJ$5,MATCH(IF(MONTH($K12)&gt;6,DATE(YEAR($K12),7,1),DATE(YEAR($K12)-1,7,1)),'Salary and Cost Data'!$AF$3:$AJ$3,0)),"")</f>
        <v/>
      </c>
      <c r="R12" s="190" t="str">
        <f>IFERROR((DATEDIF(INDEX('Salary and Cost Data'!$AF$3:$AJ$3,MATCH($Q12,'Salary and Cost Data'!$AF$5:$AJ$5,0)),$K12,"M")+1)/12,"")</f>
        <v/>
      </c>
      <c r="S12" s="191">
        <f>N12*12*E12</f>
        <v>0</v>
      </c>
      <c r="T12" s="191">
        <f>S12*'Salary and Cost Data'!$N$3</f>
        <v>0</v>
      </c>
      <c r="U12" s="191">
        <f>S12*INDEX('Salary and Cost Data'!$N$5:$N$7,MATCH(M12,'Salary and Cost Data'!$M$5:$M$7,0))</f>
        <v>0</v>
      </c>
      <c r="V12" s="191">
        <f>IF($M$7&lt;0.5,0,'Salary and Cost Data'!$Q$5*$E12)</f>
        <v>0</v>
      </c>
      <c r="W12" s="191">
        <f>IF($M$7&lt;0.5,0,'Salary and Cost Data'!$Q$4*$E12)</f>
        <v>0</v>
      </c>
      <c r="X12" s="191">
        <f>IF($M$7&lt;0.5,0,'Salary and Cost Data'!$Q$10*$E12)</f>
        <v>0</v>
      </c>
      <c r="Y12" s="191">
        <f>IFERROR('Salary and Cost Data'!$Q$16*$L12,0)</f>
        <v>0</v>
      </c>
      <c r="Z12" s="191">
        <f>IFERROR('Salary and Cost Data'!$Q$17*$L12,0)</f>
        <v>0</v>
      </c>
      <c r="AA12" s="192">
        <f>(SUM('Salary and Cost Data'!$W$9:$W$10)*(N12*12))+(INDEX('Salary and Cost Data'!$W$12:$W$37,MATCH($C$3,'Salary and Cost Data'!$V$12:$V$37,0)))</f>
        <v>12420</v>
      </c>
      <c r="AB12" s="193">
        <f>INDEX('Salary and Cost Data'!$W$6:$W$8,MATCH(M12,'Salary and Cost Data'!$V$6:$V$8,0))*(N12*12)</f>
        <v>0</v>
      </c>
      <c r="AC12" s="192">
        <f>(SUM('Salary and Cost Data'!$W$9:$W$10)*S12)+(INDEX('Salary and Cost Data'!$W$12:$W$37,MATCH($C$3,'Salary and Cost Data'!$V$12:$V$37,0))*ROUND(E12,1))</f>
        <v>0</v>
      </c>
      <c r="AD12" s="192">
        <f>INDEX('Salary and Cost Data'!$W$6:$W$8,MATCH(M12,'Salary and Cost Data'!$V$6:$V$8,0))*S12</f>
        <v>0</v>
      </c>
      <c r="AE12" s="194">
        <f>IF($A12="Y",ROUND(IFERROR(IF(AND($H12&lt;='Salary and Cost Data'!AF$4,$K12&gt;='Salary and Cost Data'!AF$3),1,0)*IF(LEFT(AE$9,LEN(AE$9)-13)=$O12,$P12,1)*IF(LEFT(AE$9,LEN(AE$9)-13)=$Q12,$R12,1)*$E12,0),1),0)</f>
        <v>0</v>
      </c>
      <c r="AF12" s="194">
        <f>IF($A12="Y",ROUND(IFERROR(IF(AND($H12&lt;='Salary and Cost Data'!AG$4,$K12&gt;='Salary and Cost Data'!AG$3),1,0)*IF(LEFT(AF$9,LEN(AF$9)-13)=$O12,$P12,1)*IF(LEFT(AF$9,LEN(AF$9)-13)=$Q12,$R12,1)*$E12,0),1),0)</f>
        <v>0</v>
      </c>
      <c r="AG12" s="194">
        <f>IF($A12="Y",ROUND(IFERROR(IF(AND($H12&lt;='Salary and Cost Data'!AH$4,$K12&gt;='Salary and Cost Data'!AH$3),1,0)*IF(LEFT(AG$9,LEN(AG$9)-13)=$O12,$P12,1)*IF(LEFT(AG$9,LEN(AG$9)-13)=$Q12,$R12,1)*$E12,0),1),0)</f>
        <v>0</v>
      </c>
      <c r="AH12" s="194">
        <f>IF($A12="Y",ROUND(IFERROR(IF(AND($H12&lt;='Salary and Cost Data'!AI$4,$K12&gt;='Salary and Cost Data'!AI$3),1,0)*IF(LEFT(AH$9,LEN(AH$9)-13)=$O12,$P12,1)*IF(LEFT(AH$9,LEN(AH$9)-13)=$Q12,$R12,1)*$E12,0),1),0)</f>
        <v>0</v>
      </c>
      <c r="AI12" s="194">
        <f>IF($A12="Y",ROUND(IFERROR(IF(AND($H12&lt;='Salary and Cost Data'!AJ$4,$K12&gt;='Salary and Cost Data'!AJ$3),1,0)*IF(LEFT(AI$9,LEN(AI$9)-13)=$O12,$P12,1)*IF(LEFT(AI$9,LEN(AI$9)-13)=$Q12,$R12,1)*$E12,0),1),0)</f>
        <v>0</v>
      </c>
      <c r="AJ12" s="175" t="str">
        <f t="shared" si="2"/>
        <v/>
      </c>
    </row>
    <row r="13" spans="1:48" x14ac:dyDescent="0.25">
      <c r="A13" s="109" t="s">
        <v>1727</v>
      </c>
      <c r="B13" s="244" t="str">
        <f ca="1">IF(A13="N",B12,IF(LEN(B12)&lt;&gt;1,"A",IFERROR(CHAR(CODE(LOOKUP(2,1/($B$9:OFFSET(B13,-1,0)&lt;&gt;""),$B$9:OFFSET(B13,-1,0)))+1),"A")))</f>
        <v>D</v>
      </c>
      <c r="C13" s="179"/>
      <c r="D13" s="180"/>
      <c r="E13" s="181"/>
      <c r="F13" s="182"/>
      <c r="G13" s="183"/>
      <c r="H13" s="184" t="str">
        <f>IF(G13&gt;0,DATE(G13,MONTH(F13),1),"")</f>
        <v/>
      </c>
      <c r="I13" s="185"/>
      <c r="J13" s="186"/>
      <c r="K13" s="187">
        <f t="shared" si="0"/>
        <v>72866</v>
      </c>
      <c r="L13" s="220" t="str">
        <f t="shared" si="1"/>
        <v/>
      </c>
      <c r="M13" s="188" t="s">
        <v>88</v>
      </c>
      <c r="N13" s="189">
        <f>IF($C13=0,0,VLOOKUP($C13,'Salary and Cost Data'!$A:$K,5,FALSE))</f>
        <v>0</v>
      </c>
      <c r="O13" s="190" t="str">
        <f>IFERROR(INDEX('Salary and Cost Data'!$AF$5:$AJ$5,MATCH(IF(MONTH($H13)&gt;6,DATE(YEAR($H13),7,1),DATE(YEAR($H13)-1,7,1)),'Salary and Cost Data'!$AF$3:$AJ$3,0)),"")</f>
        <v/>
      </c>
      <c r="P13" s="190" t="str">
        <f>IFERROR((12-DATEDIF(INDEX('Salary and Cost Data'!$AF$3:$AJ$3,MATCH($O13,'Salary and Cost Data'!$AF$5:$AJ$5,0)),$H13,"M"))/12,"")</f>
        <v/>
      </c>
      <c r="Q13" s="190" t="str">
        <f>IFERROR(INDEX('Salary and Cost Data'!$AF$5:$AJ$5,MATCH(IF(MONTH($K13)&gt;6,DATE(YEAR($K13),7,1),DATE(YEAR($K13)-1,7,1)),'Salary and Cost Data'!$AF$3:$AJ$3,0)),"")</f>
        <v/>
      </c>
      <c r="R13" s="190" t="str">
        <f>IFERROR((DATEDIF(INDEX('Salary and Cost Data'!$AF$3:$AJ$3,MATCH($Q13,'Salary and Cost Data'!$AF$5:$AJ$5,0)),$K13,"M")+1)/12,"")</f>
        <v/>
      </c>
      <c r="S13" s="191">
        <f>N13*12*E13</f>
        <v>0</v>
      </c>
      <c r="T13" s="191">
        <f>S13*'Salary and Cost Data'!$N$3</f>
        <v>0</v>
      </c>
      <c r="U13" s="191">
        <f>S13*INDEX('Salary and Cost Data'!$N$5:$N$7,MATCH(M13,'Salary and Cost Data'!$M$5:$M$7,0))</f>
        <v>0</v>
      </c>
      <c r="V13" s="191">
        <f>IF($M$7&lt;0.5,0,'Salary and Cost Data'!$Q$5*$E13)</f>
        <v>0</v>
      </c>
      <c r="W13" s="191">
        <f>IF($M$7&lt;0.5,0,'Salary and Cost Data'!$Q$4*$E13)</f>
        <v>0</v>
      </c>
      <c r="X13" s="191">
        <f>IF($M$7&lt;0.5,0,'Salary and Cost Data'!$Q$10*$E13)</f>
        <v>0</v>
      </c>
      <c r="Y13" s="191">
        <f>IFERROR('Salary and Cost Data'!$Q$16*$L13,0)</f>
        <v>0</v>
      </c>
      <c r="Z13" s="191">
        <f>IFERROR('Salary and Cost Data'!$Q$17*$L13,0)</f>
        <v>0</v>
      </c>
      <c r="AA13" s="192">
        <f>(SUM('Salary and Cost Data'!$W$9:$W$10)*(N13*12))+(INDEX('Salary and Cost Data'!$W$12:$W$37,MATCH($C$3,'Salary and Cost Data'!$V$12:$V$37,0)))</f>
        <v>12420</v>
      </c>
      <c r="AB13" s="193">
        <f>INDEX('Salary and Cost Data'!$W$6:$W$8,MATCH(M13,'Salary and Cost Data'!$V$6:$V$8,0))*(N13*12)</f>
        <v>0</v>
      </c>
      <c r="AC13" s="192">
        <f>(SUM('Salary and Cost Data'!$W$9:$W$10)*S13)+(INDEX('Salary and Cost Data'!$W$12:$W$37,MATCH($C$3,'Salary and Cost Data'!$V$12:$V$37,0))*ROUND(E13,1))</f>
        <v>0</v>
      </c>
      <c r="AD13" s="192">
        <f>INDEX('Salary and Cost Data'!$W$6:$W$8,MATCH(M13,'Salary and Cost Data'!$V$6:$V$8,0))*S13</f>
        <v>0</v>
      </c>
      <c r="AE13" s="194">
        <f>IF($A13="Y",ROUND(IFERROR(IF(AND($H13&lt;='Salary and Cost Data'!AF$4,$K13&gt;='Salary and Cost Data'!AF$3),1,0)*IF(LEFT(AE$9,LEN(AE$9)-13)=$O13,$P13,1)*IF(LEFT(AE$9,LEN(AE$9)-13)=$Q13,$R13,1)*$E13,0),1),0)</f>
        <v>0</v>
      </c>
      <c r="AF13" s="194">
        <f>IF($A13="Y",ROUND(IFERROR(IF(AND($H13&lt;='Salary and Cost Data'!AG$4,$K13&gt;='Salary and Cost Data'!AG$3),1,0)*IF(LEFT(AF$9,LEN(AF$9)-13)=$O13,$P13,1)*IF(LEFT(AF$9,LEN(AF$9)-13)=$Q13,$R13,1)*$E13,0),1),0)</f>
        <v>0</v>
      </c>
      <c r="AG13" s="194">
        <f>IF($A13="Y",ROUND(IFERROR(IF(AND($H13&lt;='Salary and Cost Data'!AH$4,$K13&gt;='Salary and Cost Data'!AH$3),1,0)*IF(LEFT(AG$9,LEN(AG$9)-13)=$O13,$P13,1)*IF(LEFT(AG$9,LEN(AG$9)-13)=$Q13,$R13,1)*$E13,0),1),0)</f>
        <v>0</v>
      </c>
      <c r="AH13" s="194">
        <f>IF($A13="Y",ROUND(IFERROR(IF(AND($H13&lt;='Salary and Cost Data'!AI$4,$K13&gt;='Salary and Cost Data'!AI$3),1,0)*IF(LEFT(AH$9,LEN(AH$9)-13)=$O13,$P13,1)*IF(LEFT(AH$9,LEN(AH$9)-13)=$Q13,$R13,1)*$E13,0),1),0)</f>
        <v>0</v>
      </c>
      <c r="AI13" s="194">
        <f>IF($A13="Y",ROUND(IFERROR(IF(AND($H13&lt;='Salary and Cost Data'!AJ$4,$K13&gt;='Salary and Cost Data'!AJ$3),1,0)*IF(LEFT(AI$9,LEN(AI$9)-13)=$O13,$P13,1)*IF(LEFT(AI$9,LEN(AI$9)-13)=$Q13,$R13,1)*$E13,0),1),0)</f>
        <v>0</v>
      </c>
      <c r="AJ13" s="175" t="str">
        <f t="shared" si="2"/>
        <v/>
      </c>
    </row>
    <row r="14" spans="1:48" x14ac:dyDescent="0.25">
      <c r="A14" s="109" t="s">
        <v>1727</v>
      </c>
      <c r="B14" s="244" t="str">
        <f ca="1">IF(A14="N",B13,IF(LEN(B13)&lt;&gt;1,"A",IFERROR(CHAR(CODE(LOOKUP(2,1/($B$9:OFFSET(B14,-1,0)&lt;&gt;""),$B$9:OFFSET(B14,-1,0)))+1),"A")))</f>
        <v>E</v>
      </c>
      <c r="C14" s="179"/>
      <c r="D14" s="180"/>
      <c r="E14" s="181"/>
      <c r="F14" s="182"/>
      <c r="G14" s="183"/>
      <c r="H14" s="184" t="str">
        <f>IF(G14&gt;0,DATE(G14,MONTH(F14),1),"")</f>
        <v/>
      </c>
      <c r="I14" s="185"/>
      <c r="J14" s="186"/>
      <c r="K14" s="187">
        <f t="shared" si="0"/>
        <v>72866</v>
      </c>
      <c r="L14" s="220" t="str">
        <f t="shared" si="1"/>
        <v/>
      </c>
      <c r="M14" s="188" t="s">
        <v>88</v>
      </c>
      <c r="N14" s="189">
        <f>IF($C14=0,0,VLOOKUP($C14,'Salary and Cost Data'!$A:$K,5,FALSE))</f>
        <v>0</v>
      </c>
      <c r="O14" s="190" t="str">
        <f>IFERROR(INDEX('Salary and Cost Data'!$AF$5:$AJ$5,MATCH(IF(MONTH($H14)&gt;6,DATE(YEAR($H14),7,1),DATE(YEAR($H14)-1,7,1)),'Salary and Cost Data'!$AF$3:$AJ$3,0)),"")</f>
        <v/>
      </c>
      <c r="P14" s="190" t="str">
        <f>IFERROR((12-DATEDIF(INDEX('Salary and Cost Data'!$AF$3:$AJ$3,MATCH($O14,'Salary and Cost Data'!$AF$5:$AJ$5,0)),$H14,"M"))/12,"")</f>
        <v/>
      </c>
      <c r="Q14" s="190" t="str">
        <f>IFERROR(INDEX('Salary and Cost Data'!$AF$5:$AJ$5,MATCH(IF(MONTH($K14)&gt;6,DATE(YEAR($K14),7,1),DATE(YEAR($K14)-1,7,1)),'Salary and Cost Data'!$AF$3:$AJ$3,0)),"")</f>
        <v/>
      </c>
      <c r="R14" s="190" t="str">
        <f>IFERROR((DATEDIF(INDEX('Salary and Cost Data'!$AF$3:$AJ$3,MATCH($Q14,'Salary and Cost Data'!$AF$5:$AJ$5,0)),$K14,"M")+1)/12,"")</f>
        <v/>
      </c>
      <c r="S14" s="191">
        <f>N14*12*E14</f>
        <v>0</v>
      </c>
      <c r="T14" s="191">
        <f>S14*'Salary and Cost Data'!$N$3</f>
        <v>0</v>
      </c>
      <c r="U14" s="191">
        <f>S14*INDEX('Salary and Cost Data'!$N$5:$N$7,MATCH(M14,'Salary and Cost Data'!$M$5:$M$7,0))</f>
        <v>0</v>
      </c>
      <c r="V14" s="191">
        <f>IF($M$7&lt;0.5,0,'Salary and Cost Data'!$Q$5*$E14)</f>
        <v>0</v>
      </c>
      <c r="W14" s="191">
        <f>IF($M$7&lt;0.5,0,'Salary and Cost Data'!$Q$4*$E14)</f>
        <v>0</v>
      </c>
      <c r="X14" s="191">
        <f>IF($M$7&lt;0.5,0,'Salary and Cost Data'!$Q$10*$E14)</f>
        <v>0</v>
      </c>
      <c r="Y14" s="191">
        <f>IFERROR('Salary and Cost Data'!$Q$16*$L14,0)</f>
        <v>0</v>
      </c>
      <c r="Z14" s="191">
        <f>IFERROR('Salary and Cost Data'!$Q$17*$L14,0)</f>
        <v>0</v>
      </c>
      <c r="AA14" s="192">
        <f>(SUM('Salary and Cost Data'!$W$9:$W$10)*(N14*12))+(INDEX('Salary and Cost Data'!$W$12:$W$37,MATCH($C$3,'Salary and Cost Data'!$V$12:$V$37,0)))</f>
        <v>12420</v>
      </c>
      <c r="AB14" s="193">
        <f>INDEX('Salary and Cost Data'!$W$6:$W$8,MATCH(M14,'Salary and Cost Data'!$V$6:$V$8,0))*(N14*12)</f>
        <v>0</v>
      </c>
      <c r="AC14" s="192">
        <f>(SUM('Salary and Cost Data'!$W$9:$W$10)*S14)+(INDEX('Salary and Cost Data'!$W$12:$W$37,MATCH($C$3,'Salary and Cost Data'!$V$12:$V$37,0))*ROUND(E14,1))</f>
        <v>0</v>
      </c>
      <c r="AD14" s="192">
        <f>INDEX('Salary and Cost Data'!$W$6:$W$8,MATCH(M14,'Salary and Cost Data'!$V$6:$V$8,0))*S14</f>
        <v>0</v>
      </c>
      <c r="AE14" s="194">
        <f>IF($A14="Y",ROUND(IFERROR(IF(AND($H14&lt;='Salary and Cost Data'!AF$4,$K14&gt;='Salary and Cost Data'!AF$3),1,0)*IF(LEFT(AE$9,LEN(AE$9)-13)=$O14,$P14,1)*IF(LEFT(AE$9,LEN(AE$9)-13)=$Q14,$R14,1)*$E14,0),1),0)</f>
        <v>0</v>
      </c>
      <c r="AF14" s="194">
        <f>IF($A14="Y",ROUND(IFERROR(IF(AND($H14&lt;='Salary and Cost Data'!AG$4,$K14&gt;='Salary and Cost Data'!AG$3),1,0)*IF(LEFT(AF$9,LEN(AF$9)-13)=$O14,$P14,1)*IF(LEFT(AF$9,LEN(AF$9)-13)=$Q14,$R14,1)*$E14,0),1),0)</f>
        <v>0</v>
      </c>
      <c r="AG14" s="194">
        <f>IF($A14="Y",ROUND(IFERROR(IF(AND($H14&lt;='Salary and Cost Data'!AH$4,$K14&gt;='Salary and Cost Data'!AH$3),1,0)*IF(LEFT(AG$9,LEN(AG$9)-13)=$O14,$P14,1)*IF(LEFT(AG$9,LEN(AG$9)-13)=$Q14,$R14,1)*$E14,0),1),0)</f>
        <v>0</v>
      </c>
      <c r="AH14" s="194">
        <f>IF($A14="Y",ROUND(IFERROR(IF(AND($H14&lt;='Salary and Cost Data'!AI$4,$K14&gt;='Salary and Cost Data'!AI$3),1,0)*IF(LEFT(AH$9,LEN(AH$9)-13)=$O14,$P14,1)*IF(LEFT(AH$9,LEN(AH$9)-13)=$Q14,$R14,1)*$E14,0),1),0)</f>
        <v>0</v>
      </c>
      <c r="AI14" s="194">
        <f>IF($A14="Y",ROUND(IFERROR(IF(AND($H14&lt;='Salary and Cost Data'!AJ$4,$K14&gt;='Salary and Cost Data'!AJ$3),1,0)*IF(LEFT(AI$9,LEN(AI$9)-13)=$O14,$P14,1)*IF(LEFT(AI$9,LEN(AI$9)-13)=$Q14,$R14,1)*$E14,0),1),0)</f>
        <v>0</v>
      </c>
      <c r="AJ14" s="175" t="str">
        <f t="shared" si="2"/>
        <v/>
      </c>
    </row>
    <row r="15" spans="1:48" hidden="1" outlineLevel="1" x14ac:dyDescent="0.25">
      <c r="A15" s="109" t="s">
        <v>1735</v>
      </c>
      <c r="B15" s="244" t="str">
        <f ca="1">IF(A15="N",B14,IF(LEN(B14)&lt;&gt;1,"A",IFERROR(CHAR(CODE(LOOKUP(2,1/($B$9:OFFSET(B15,-1,0)&lt;&gt;""),$B$9:OFFSET(B15,-1,0)))+1),"A")))</f>
        <v>E</v>
      </c>
      <c r="C15" s="179"/>
      <c r="D15" s="180"/>
      <c r="E15" s="181"/>
      <c r="F15" s="182"/>
      <c r="G15" s="183"/>
      <c r="H15" s="184" t="str">
        <f t="shared" ref="H15:H24" si="3">IF(G15&gt;0,DATE(G15,MONTH(F15),1),"")</f>
        <v/>
      </c>
      <c r="I15" s="185"/>
      <c r="J15" s="186"/>
      <c r="K15" s="187">
        <f t="shared" si="0"/>
        <v>72866</v>
      </c>
      <c r="L15" s="220" t="str">
        <f t="shared" si="1"/>
        <v/>
      </c>
      <c r="M15" s="188" t="s">
        <v>88</v>
      </c>
      <c r="N15" s="189">
        <f>IF($C15=0,0,VLOOKUP($C15,'Salary and Cost Data'!$A:$K,5,FALSE))</f>
        <v>0</v>
      </c>
      <c r="O15" s="190" t="str">
        <f>IFERROR(INDEX('Salary and Cost Data'!$AF$5:$AJ$5,MATCH(IF(MONTH($H15)&gt;6,DATE(YEAR($H15),7,1),DATE(YEAR($H15)-1,7,1)),'Salary and Cost Data'!$AF$3:$AJ$3,0)),"")</f>
        <v/>
      </c>
      <c r="P15" s="190" t="str">
        <f>IFERROR((12-DATEDIF(INDEX('Salary and Cost Data'!$AF$3:$AJ$3,MATCH($O15,'Salary and Cost Data'!$AF$5:$AJ$5,0)),$H15,"M"))/12,"")</f>
        <v/>
      </c>
      <c r="Q15" s="190" t="str">
        <f>IFERROR(INDEX('Salary and Cost Data'!$AF$5:$AJ$5,MATCH(IF(MONTH($K15)&gt;6,DATE(YEAR($K15),7,1),DATE(YEAR($K15)-1,7,1)),'Salary and Cost Data'!$AF$3:$AJ$3,0)),"")</f>
        <v/>
      </c>
      <c r="R15" s="190" t="str">
        <f>IFERROR((DATEDIF(INDEX('Salary and Cost Data'!$AF$3:$AJ$3,MATCH($Q15,'Salary and Cost Data'!$AF$5:$AJ$5,0)),$K15,"M")+1)/12,"")</f>
        <v/>
      </c>
      <c r="S15" s="191">
        <f t="shared" ref="S15:S24" si="4">N15*12*E15</f>
        <v>0</v>
      </c>
      <c r="T15" s="191">
        <f>S15*'Salary and Cost Data'!$N$3</f>
        <v>0</v>
      </c>
      <c r="U15" s="191">
        <f>S15*INDEX('Salary and Cost Data'!$N$5:$N$7,MATCH(M15,'Salary and Cost Data'!$M$5:$M$7,0))</f>
        <v>0</v>
      </c>
      <c r="V15" s="191">
        <f>IF($M$7&lt;0.5,0,'Salary and Cost Data'!$Q$5*$E15)</f>
        <v>0</v>
      </c>
      <c r="W15" s="191">
        <f>IF($M$7&lt;0.5,0,'Salary and Cost Data'!$Q$4*$E15)</f>
        <v>0</v>
      </c>
      <c r="X15" s="191">
        <f>IF($M$7&lt;0.5,0,'Salary and Cost Data'!$Q$10*$E15)</f>
        <v>0</v>
      </c>
      <c r="Y15" s="191">
        <f>IFERROR('Salary and Cost Data'!$Q$16*$L15,0)</f>
        <v>0</v>
      </c>
      <c r="Z15" s="191">
        <f>IFERROR('Salary and Cost Data'!$Q$17*$L15,0)</f>
        <v>0</v>
      </c>
      <c r="AA15" s="192">
        <f>(SUM('Salary and Cost Data'!$W$9:$W$10)*(N15*12))+(INDEX('Salary and Cost Data'!$W$12:$W$37,MATCH($C$3,'Salary and Cost Data'!$V$12:$V$37,0)))</f>
        <v>12420</v>
      </c>
      <c r="AB15" s="193">
        <f>INDEX('Salary and Cost Data'!$W$6:$W$8,MATCH(M15,'Salary and Cost Data'!$V$6:$V$8,0))*(N15*12)</f>
        <v>0</v>
      </c>
      <c r="AC15" s="192">
        <f>(SUM('Salary and Cost Data'!$W$9:$W$10)*S15)+(INDEX('Salary and Cost Data'!$W$12:$W$37,MATCH($C$3,'Salary and Cost Data'!$V$12:$V$37,0))*ROUND(E15,1))</f>
        <v>0</v>
      </c>
      <c r="AD15" s="192">
        <f>INDEX('Salary and Cost Data'!$W$6:$W$8,MATCH(M15,'Salary and Cost Data'!$V$6:$V$8,0))*S15</f>
        <v>0</v>
      </c>
      <c r="AE15" s="194">
        <f>IF($A15="Y",ROUND(IFERROR(IF(AND($H15&lt;='Salary and Cost Data'!AF$4,$K15&gt;='Salary and Cost Data'!AF$3),1,0)*IF(LEFT(AE$9,LEN(AE$9)-13)=$O15,$P15,1)*IF(LEFT(AE$9,LEN(AE$9)-13)=$Q15,$R15,1)*$E15,0),1),0)</f>
        <v>0</v>
      </c>
      <c r="AF15" s="194">
        <f>IF($A15="Y",ROUND(IFERROR(IF(AND($H15&lt;='Salary and Cost Data'!AG$4,$K15&gt;='Salary and Cost Data'!AG$3),1,0)*IF(LEFT(AF$9,LEN(AF$9)-13)=$O15,$P15,1)*IF(LEFT(AF$9,LEN(AF$9)-13)=$Q15,$R15,1)*$E15,0),1),0)</f>
        <v>0</v>
      </c>
      <c r="AG15" s="194">
        <f>IF($A15="Y",ROUND(IFERROR(IF(AND($H15&lt;='Salary and Cost Data'!AH$4,$K15&gt;='Salary and Cost Data'!AH$3),1,0)*IF(LEFT(AG$9,LEN(AG$9)-13)=$O15,$P15,1)*IF(LEFT(AG$9,LEN(AG$9)-13)=$Q15,$R15,1)*$E15,0),1),0)</f>
        <v>0</v>
      </c>
      <c r="AH15" s="194">
        <f>IF($A15="Y",ROUND(IFERROR(IF(AND($H15&lt;='Salary and Cost Data'!AI$4,$K15&gt;='Salary and Cost Data'!AI$3),1,0)*IF(LEFT(AH$9,LEN(AH$9)-13)=$O15,$P15,1)*IF(LEFT(AH$9,LEN(AH$9)-13)=$Q15,$R15,1)*$E15,0),1),0)</f>
        <v>0</v>
      </c>
      <c r="AI15" s="194">
        <f>IF($A15="Y",ROUND(IFERROR(IF(AND($H15&lt;='Salary and Cost Data'!AJ$4,$K15&gt;='Salary and Cost Data'!AJ$3),1,0)*IF(LEFT(AI$9,LEN(AI$9)-13)=$O15,$P15,1)*IF(LEFT(AI$9,LEN(AI$9)-13)=$Q15,$R15,1)*$E15,0),1),0)</f>
        <v>0</v>
      </c>
      <c r="AJ15" s="175" t="str">
        <f t="shared" si="2"/>
        <v/>
      </c>
    </row>
    <row r="16" spans="1:48" hidden="1" outlineLevel="1" x14ac:dyDescent="0.25">
      <c r="A16" s="109" t="s">
        <v>1735</v>
      </c>
      <c r="B16" s="244" t="str">
        <f ca="1">IF(A16="N",B15,IF(LEN(B15)&lt;&gt;1,"A",IFERROR(CHAR(CODE(LOOKUP(2,1/($B$9:OFFSET(B16,-1,0)&lt;&gt;""),$B$9:OFFSET(B16,-1,0)))+1),"A")))</f>
        <v>E</v>
      </c>
      <c r="C16" s="179"/>
      <c r="D16" s="180"/>
      <c r="E16" s="181"/>
      <c r="F16" s="182"/>
      <c r="G16" s="183"/>
      <c r="H16" s="184" t="str">
        <f t="shared" si="3"/>
        <v/>
      </c>
      <c r="I16" s="185"/>
      <c r="J16" s="186"/>
      <c r="K16" s="187">
        <f t="shared" si="0"/>
        <v>72866</v>
      </c>
      <c r="L16" s="220" t="str">
        <f t="shared" si="1"/>
        <v/>
      </c>
      <c r="M16" s="188" t="s">
        <v>88</v>
      </c>
      <c r="N16" s="189">
        <f>IF($C16=0,0,VLOOKUP($C16,'Salary and Cost Data'!$A:$K,5,FALSE))</f>
        <v>0</v>
      </c>
      <c r="O16" s="190" t="str">
        <f>IFERROR(INDEX('Salary and Cost Data'!$AF$5:$AJ$5,MATCH(IF(MONTH($H16)&gt;6,DATE(YEAR($H16),7,1),DATE(YEAR($H16)-1,7,1)),'Salary and Cost Data'!$AF$3:$AJ$3,0)),"")</f>
        <v/>
      </c>
      <c r="P16" s="190" t="str">
        <f>IFERROR((12-DATEDIF(INDEX('Salary and Cost Data'!$AF$3:$AJ$3,MATCH($O16,'Salary and Cost Data'!$AF$5:$AJ$5,0)),$H16,"M"))/12,"")</f>
        <v/>
      </c>
      <c r="Q16" s="190" t="str">
        <f>IFERROR(INDEX('Salary and Cost Data'!$AF$5:$AJ$5,MATCH(IF(MONTH($K16)&gt;6,DATE(YEAR($K16),7,1),DATE(YEAR($K16)-1,7,1)),'Salary and Cost Data'!$AF$3:$AJ$3,0)),"")</f>
        <v/>
      </c>
      <c r="R16" s="190" t="str">
        <f>IFERROR((DATEDIF(INDEX('Salary and Cost Data'!$AF$3:$AJ$3,MATCH($Q16,'Salary and Cost Data'!$AF$5:$AJ$5,0)),$K16,"M")+1)/12,"")</f>
        <v/>
      </c>
      <c r="S16" s="191">
        <f t="shared" si="4"/>
        <v>0</v>
      </c>
      <c r="T16" s="191">
        <f>S16*'Salary and Cost Data'!$N$3</f>
        <v>0</v>
      </c>
      <c r="U16" s="191">
        <f>S16*INDEX('Salary and Cost Data'!$N$5:$N$7,MATCH(M16,'Salary and Cost Data'!$M$5:$M$7,0))</f>
        <v>0</v>
      </c>
      <c r="V16" s="191">
        <f>IF($M$7&lt;0.5,0,'Salary and Cost Data'!$Q$5*$E16)</f>
        <v>0</v>
      </c>
      <c r="W16" s="191">
        <f>IF($M$7&lt;0.5,0,'Salary and Cost Data'!$Q$4*$E16)</f>
        <v>0</v>
      </c>
      <c r="X16" s="191">
        <f>IF($M$7&lt;0.5,0,'Salary and Cost Data'!$Q$10*$E16)</f>
        <v>0</v>
      </c>
      <c r="Y16" s="191">
        <f>IFERROR('Salary and Cost Data'!$Q$16*$L16,0)</f>
        <v>0</v>
      </c>
      <c r="Z16" s="191">
        <f>IFERROR('Salary and Cost Data'!$Q$17*$L16,0)</f>
        <v>0</v>
      </c>
      <c r="AA16" s="192">
        <f>(SUM('Salary and Cost Data'!$W$9:$W$10)*(N16*12))+(INDEX('Salary and Cost Data'!$W$12:$W$37,MATCH($C$3,'Salary and Cost Data'!$V$12:$V$37,0)))</f>
        <v>12420</v>
      </c>
      <c r="AB16" s="193">
        <f>INDEX('Salary and Cost Data'!$W$6:$W$8,MATCH(M16,'Salary and Cost Data'!$V$6:$V$8,0))*(N16*12)</f>
        <v>0</v>
      </c>
      <c r="AC16" s="192">
        <f>(SUM('Salary and Cost Data'!$W$9:$W$10)*S16)+(INDEX('Salary and Cost Data'!$W$12:$W$37,MATCH($C$3,'Salary and Cost Data'!$V$12:$V$37,0))*ROUND(E16,1))</f>
        <v>0</v>
      </c>
      <c r="AD16" s="192">
        <f>INDEX('Salary and Cost Data'!$W$6:$W$8,MATCH(M16,'Salary and Cost Data'!$V$6:$V$8,0))*S16</f>
        <v>0</v>
      </c>
      <c r="AE16" s="194">
        <f>IF($A16="Y",ROUND(IFERROR(IF(AND($H16&lt;='Salary and Cost Data'!AF$4,$K16&gt;='Salary and Cost Data'!AF$3),1,0)*IF(LEFT(AE$9,LEN(AE$9)-13)=$O16,$P16,1)*IF(LEFT(AE$9,LEN(AE$9)-13)=$Q16,$R16,1)*$E16,0),1),0)</f>
        <v>0</v>
      </c>
      <c r="AF16" s="194">
        <f>IF($A16="Y",ROUND(IFERROR(IF(AND($H16&lt;='Salary and Cost Data'!AG$4,$K16&gt;='Salary and Cost Data'!AG$3),1,0)*IF(LEFT(AF$9,LEN(AF$9)-13)=$O16,$P16,1)*IF(LEFT(AF$9,LEN(AF$9)-13)=$Q16,$R16,1)*$E16,0),1),0)</f>
        <v>0</v>
      </c>
      <c r="AG16" s="194">
        <f>IF($A16="Y",ROUND(IFERROR(IF(AND($H16&lt;='Salary and Cost Data'!AH$4,$K16&gt;='Salary and Cost Data'!AH$3),1,0)*IF(LEFT(AG$9,LEN(AG$9)-13)=$O16,$P16,1)*IF(LEFT(AG$9,LEN(AG$9)-13)=$Q16,$R16,1)*$E16,0),1),0)</f>
        <v>0</v>
      </c>
      <c r="AH16" s="194">
        <f>IF($A16="Y",ROUND(IFERROR(IF(AND($H16&lt;='Salary and Cost Data'!AI$4,$K16&gt;='Salary and Cost Data'!AI$3),1,0)*IF(LEFT(AH$9,LEN(AH$9)-13)=$O16,$P16,1)*IF(LEFT(AH$9,LEN(AH$9)-13)=$Q16,$R16,1)*$E16,0),1),0)</f>
        <v>0</v>
      </c>
      <c r="AI16" s="194">
        <f>IF($A16="Y",ROUND(IFERROR(IF(AND($H16&lt;='Salary and Cost Data'!AJ$4,$K16&gt;='Salary and Cost Data'!AJ$3),1,0)*IF(LEFT(AI$9,LEN(AI$9)-13)=$O16,$P16,1)*IF(LEFT(AI$9,LEN(AI$9)-13)=$Q16,$R16,1)*$E16,0),1),0)</f>
        <v>0</v>
      </c>
      <c r="AJ16" s="175" t="str">
        <f t="shared" si="2"/>
        <v/>
      </c>
    </row>
    <row r="17" spans="1:47" hidden="1" outlineLevel="1" x14ac:dyDescent="0.25">
      <c r="A17" s="109" t="s">
        <v>1735</v>
      </c>
      <c r="B17" s="244" t="str">
        <f ca="1">IF(A17="N",B16,IF(LEN(B16)&lt;&gt;1,"A",IFERROR(CHAR(CODE(LOOKUP(2,1/($B$9:OFFSET(B17,-1,0)&lt;&gt;""),$B$9:OFFSET(B17,-1,0)))+1),"A")))</f>
        <v>E</v>
      </c>
      <c r="C17" s="179"/>
      <c r="D17" s="180"/>
      <c r="E17" s="181"/>
      <c r="F17" s="182"/>
      <c r="G17" s="183"/>
      <c r="H17" s="184" t="str">
        <f t="shared" si="3"/>
        <v/>
      </c>
      <c r="I17" s="185"/>
      <c r="J17" s="186"/>
      <c r="K17" s="187">
        <f t="shared" si="0"/>
        <v>72866</v>
      </c>
      <c r="L17" s="220" t="str">
        <f t="shared" si="1"/>
        <v/>
      </c>
      <c r="M17" s="188" t="s">
        <v>88</v>
      </c>
      <c r="N17" s="189">
        <f>IF($C17=0,0,VLOOKUP($C17,'Salary and Cost Data'!$A:$K,5,FALSE))</f>
        <v>0</v>
      </c>
      <c r="O17" s="190" t="str">
        <f>IFERROR(INDEX('Salary and Cost Data'!$AF$5:$AJ$5,MATCH(IF(MONTH($H17)&gt;6,DATE(YEAR($H17),7,1),DATE(YEAR($H17)-1,7,1)),'Salary and Cost Data'!$AF$3:$AJ$3,0)),"")</f>
        <v/>
      </c>
      <c r="P17" s="190" t="str">
        <f>IFERROR((12-DATEDIF(INDEX('Salary and Cost Data'!$AF$3:$AJ$3,MATCH($O17,'Salary and Cost Data'!$AF$5:$AJ$5,0)),$H17,"M"))/12,"")</f>
        <v/>
      </c>
      <c r="Q17" s="190" t="str">
        <f>IFERROR(INDEX('Salary and Cost Data'!$AF$5:$AJ$5,MATCH(IF(MONTH($K17)&gt;6,DATE(YEAR($K17),7,1),DATE(YEAR($K17)-1,7,1)),'Salary and Cost Data'!$AF$3:$AJ$3,0)),"")</f>
        <v/>
      </c>
      <c r="R17" s="190" t="str">
        <f>IFERROR((DATEDIF(INDEX('Salary and Cost Data'!$AF$3:$AJ$3,MATCH($Q17,'Salary and Cost Data'!$AF$5:$AJ$5,0)),$K17,"M")+1)/12,"")</f>
        <v/>
      </c>
      <c r="S17" s="191">
        <f t="shared" si="4"/>
        <v>0</v>
      </c>
      <c r="T17" s="191">
        <f>S17*'Salary and Cost Data'!$N$3</f>
        <v>0</v>
      </c>
      <c r="U17" s="191">
        <f>S17*INDEX('Salary and Cost Data'!$N$5:$N$7,MATCH(M17,'Salary and Cost Data'!$M$5:$M$7,0))</f>
        <v>0</v>
      </c>
      <c r="V17" s="191">
        <f>IF($M$7&lt;0.5,0,'Salary and Cost Data'!$Q$5*$E17)</f>
        <v>0</v>
      </c>
      <c r="W17" s="191">
        <f>IF($M$7&lt;0.5,0,'Salary and Cost Data'!$Q$4*$E17)</f>
        <v>0</v>
      </c>
      <c r="X17" s="191">
        <f>IF($M$7&lt;0.5,0,'Salary and Cost Data'!$Q$10*$E17)</f>
        <v>0</v>
      </c>
      <c r="Y17" s="191">
        <f>IFERROR('Salary and Cost Data'!$Q$16*$L17,0)</f>
        <v>0</v>
      </c>
      <c r="Z17" s="191">
        <f>IFERROR('Salary and Cost Data'!$Q$17*$L17,0)</f>
        <v>0</v>
      </c>
      <c r="AA17" s="192">
        <f>(SUM('Salary and Cost Data'!$W$9:$W$10)*(N17*12))+(INDEX('Salary and Cost Data'!$W$12:$W$37,MATCH($C$3,'Salary and Cost Data'!$V$12:$V$37,0)))</f>
        <v>12420</v>
      </c>
      <c r="AB17" s="193">
        <f>INDEX('Salary and Cost Data'!$W$6:$W$8,MATCH(M17,'Salary and Cost Data'!$V$6:$V$8,0))*(N17*12)</f>
        <v>0</v>
      </c>
      <c r="AC17" s="192">
        <f>(SUM('Salary and Cost Data'!$W$9:$W$10)*S17)+(INDEX('Salary and Cost Data'!$W$12:$W$37,MATCH($C$3,'Salary and Cost Data'!$V$12:$V$37,0))*ROUND(E17,1))</f>
        <v>0</v>
      </c>
      <c r="AD17" s="192">
        <f>INDEX('Salary and Cost Data'!$W$6:$W$8,MATCH(M17,'Salary and Cost Data'!$V$6:$V$8,0))*S17</f>
        <v>0</v>
      </c>
      <c r="AE17" s="194">
        <f>IF($A17="Y",ROUND(IFERROR(IF(AND($H17&lt;='Salary and Cost Data'!AF$4,$K17&gt;='Salary and Cost Data'!AF$3),1,0)*IF(LEFT(AE$9,LEN(AE$9)-13)=$O17,$P17,1)*IF(LEFT(AE$9,LEN(AE$9)-13)=$Q17,$R17,1)*$E17,0),1),0)</f>
        <v>0</v>
      </c>
      <c r="AF17" s="194">
        <f>IF($A17="Y",ROUND(IFERROR(IF(AND($H17&lt;='Salary and Cost Data'!AG$4,$K17&gt;='Salary and Cost Data'!AG$3),1,0)*IF(LEFT(AF$9,LEN(AF$9)-13)=$O17,$P17,1)*IF(LEFT(AF$9,LEN(AF$9)-13)=$Q17,$R17,1)*$E17,0),1),0)</f>
        <v>0</v>
      </c>
      <c r="AG17" s="194">
        <f>IF($A17="Y",ROUND(IFERROR(IF(AND($H17&lt;='Salary and Cost Data'!AH$4,$K17&gt;='Salary and Cost Data'!AH$3),1,0)*IF(LEFT(AG$9,LEN(AG$9)-13)=$O17,$P17,1)*IF(LEFT(AG$9,LEN(AG$9)-13)=$Q17,$R17,1)*$E17,0),1),0)</f>
        <v>0</v>
      </c>
      <c r="AH17" s="194">
        <f>IF($A17="Y",ROUND(IFERROR(IF(AND($H17&lt;='Salary and Cost Data'!AI$4,$K17&gt;='Salary and Cost Data'!AI$3),1,0)*IF(LEFT(AH$9,LEN(AH$9)-13)=$O17,$P17,1)*IF(LEFT(AH$9,LEN(AH$9)-13)=$Q17,$R17,1)*$E17,0),1),0)</f>
        <v>0</v>
      </c>
      <c r="AI17" s="194">
        <f>IF($A17="Y",ROUND(IFERROR(IF(AND($H17&lt;='Salary and Cost Data'!AJ$4,$K17&gt;='Salary and Cost Data'!AJ$3),1,0)*IF(LEFT(AI$9,LEN(AI$9)-13)=$O17,$P17,1)*IF(LEFT(AI$9,LEN(AI$9)-13)=$Q17,$R17,1)*$E17,0),1),0)</f>
        <v>0</v>
      </c>
      <c r="AJ17" s="175" t="str">
        <f t="shared" si="2"/>
        <v/>
      </c>
    </row>
    <row r="18" spans="1:47" hidden="1" outlineLevel="1" x14ac:dyDescent="0.25">
      <c r="A18" s="109" t="s">
        <v>1735</v>
      </c>
      <c r="B18" s="244" t="str">
        <f ca="1">IF(A18="N",B17,IF(LEN(B17)&lt;&gt;1,"A",IFERROR(CHAR(CODE(LOOKUP(2,1/($B$9:OFFSET(B18,-1,0)&lt;&gt;""),$B$9:OFFSET(B18,-1,0)))+1),"A")))</f>
        <v>E</v>
      </c>
      <c r="C18" s="179"/>
      <c r="D18" s="180"/>
      <c r="E18" s="181"/>
      <c r="F18" s="182"/>
      <c r="G18" s="183"/>
      <c r="H18" s="184" t="str">
        <f t="shared" si="3"/>
        <v/>
      </c>
      <c r="I18" s="185"/>
      <c r="J18" s="186"/>
      <c r="K18" s="187">
        <f t="shared" si="0"/>
        <v>72866</v>
      </c>
      <c r="L18" s="220" t="str">
        <f t="shared" si="1"/>
        <v/>
      </c>
      <c r="M18" s="188" t="s">
        <v>88</v>
      </c>
      <c r="N18" s="189">
        <f>IF($C18=0,0,VLOOKUP($C18,'Salary and Cost Data'!$A:$K,5,FALSE))</f>
        <v>0</v>
      </c>
      <c r="O18" s="190" t="str">
        <f>IFERROR(INDEX('Salary and Cost Data'!$AF$5:$AJ$5,MATCH(IF(MONTH($H18)&gt;6,DATE(YEAR($H18),7,1),DATE(YEAR($H18)-1,7,1)),'Salary and Cost Data'!$AF$3:$AJ$3,0)),"")</f>
        <v/>
      </c>
      <c r="P18" s="190" t="str">
        <f>IFERROR((12-DATEDIF(INDEX('Salary and Cost Data'!$AF$3:$AJ$3,MATCH($O18,'Salary and Cost Data'!$AF$5:$AJ$5,0)),$H18,"M"))/12,"")</f>
        <v/>
      </c>
      <c r="Q18" s="190" t="str">
        <f>IFERROR(INDEX('Salary and Cost Data'!$AF$5:$AJ$5,MATCH(IF(MONTH($K18)&gt;6,DATE(YEAR($K18),7,1),DATE(YEAR($K18)-1,7,1)),'Salary and Cost Data'!$AF$3:$AJ$3,0)),"")</f>
        <v/>
      </c>
      <c r="R18" s="190" t="str">
        <f>IFERROR((DATEDIF(INDEX('Salary and Cost Data'!$AF$3:$AJ$3,MATCH($Q18,'Salary and Cost Data'!$AF$5:$AJ$5,0)),$K18,"M")+1)/12,"")</f>
        <v/>
      </c>
      <c r="S18" s="191">
        <f t="shared" si="4"/>
        <v>0</v>
      </c>
      <c r="T18" s="191">
        <f>S18*'Salary and Cost Data'!$N$3</f>
        <v>0</v>
      </c>
      <c r="U18" s="191">
        <f>S18*INDEX('Salary and Cost Data'!$N$5:$N$7,MATCH(M18,'Salary and Cost Data'!$M$5:$M$7,0))</f>
        <v>0</v>
      </c>
      <c r="V18" s="191">
        <f>IF($M$7&lt;0.5,0,'Salary and Cost Data'!$Q$5*$E18)</f>
        <v>0</v>
      </c>
      <c r="W18" s="191">
        <f>IF($M$7&lt;0.5,0,'Salary and Cost Data'!$Q$4*$E18)</f>
        <v>0</v>
      </c>
      <c r="X18" s="191">
        <f>IF($M$7&lt;0.5,0,'Salary and Cost Data'!$Q$10*$E18)</f>
        <v>0</v>
      </c>
      <c r="Y18" s="191">
        <f>IFERROR('Salary and Cost Data'!$Q$16*$L18,0)</f>
        <v>0</v>
      </c>
      <c r="Z18" s="191">
        <f>IFERROR('Salary and Cost Data'!$Q$17*$L18,0)</f>
        <v>0</v>
      </c>
      <c r="AA18" s="192">
        <f>(SUM('Salary and Cost Data'!$W$9:$W$10)*(N18*12))+(INDEX('Salary and Cost Data'!$W$12:$W$37,MATCH($C$3,'Salary and Cost Data'!$V$12:$V$37,0)))</f>
        <v>12420</v>
      </c>
      <c r="AB18" s="193">
        <f>INDEX('Salary and Cost Data'!$W$6:$W$8,MATCH(M18,'Salary and Cost Data'!$V$6:$V$8,0))*(N18*12)</f>
        <v>0</v>
      </c>
      <c r="AC18" s="192">
        <f>(SUM('Salary and Cost Data'!$W$9:$W$10)*S18)+(INDEX('Salary and Cost Data'!$W$12:$W$37,MATCH($C$3,'Salary and Cost Data'!$V$12:$V$37,0))*ROUND(E18,1))</f>
        <v>0</v>
      </c>
      <c r="AD18" s="192">
        <f>INDEX('Salary and Cost Data'!$W$6:$W$8,MATCH(M18,'Salary and Cost Data'!$V$6:$V$8,0))*S18</f>
        <v>0</v>
      </c>
      <c r="AE18" s="194">
        <f>IF($A18="Y",ROUND(IFERROR(IF(AND($H18&lt;='Salary and Cost Data'!AF$4,$K18&gt;='Salary and Cost Data'!AF$3),1,0)*IF(LEFT(AE$9,LEN(AE$9)-13)=$O18,$P18,1)*IF(LEFT(AE$9,LEN(AE$9)-13)=$Q18,$R18,1)*$E18,0),1),0)</f>
        <v>0</v>
      </c>
      <c r="AF18" s="194">
        <f>IF($A18="Y",ROUND(IFERROR(IF(AND($H18&lt;='Salary and Cost Data'!AG$4,$K18&gt;='Salary and Cost Data'!AG$3),1,0)*IF(LEFT(AF$9,LEN(AF$9)-13)=$O18,$P18,1)*IF(LEFT(AF$9,LEN(AF$9)-13)=$Q18,$R18,1)*$E18,0),1),0)</f>
        <v>0</v>
      </c>
      <c r="AG18" s="194">
        <f>IF($A18="Y",ROUND(IFERROR(IF(AND($H18&lt;='Salary and Cost Data'!AH$4,$K18&gt;='Salary and Cost Data'!AH$3),1,0)*IF(LEFT(AG$9,LEN(AG$9)-13)=$O18,$P18,1)*IF(LEFT(AG$9,LEN(AG$9)-13)=$Q18,$R18,1)*$E18,0),1),0)</f>
        <v>0</v>
      </c>
      <c r="AH18" s="194">
        <f>IF($A18="Y",ROUND(IFERROR(IF(AND($H18&lt;='Salary and Cost Data'!AI$4,$K18&gt;='Salary and Cost Data'!AI$3),1,0)*IF(LEFT(AH$9,LEN(AH$9)-13)=$O18,$P18,1)*IF(LEFT(AH$9,LEN(AH$9)-13)=$Q18,$R18,1)*$E18,0),1),0)</f>
        <v>0</v>
      </c>
      <c r="AI18" s="194">
        <f>IF($A18="Y",ROUND(IFERROR(IF(AND($H18&lt;='Salary and Cost Data'!AJ$4,$K18&gt;='Salary and Cost Data'!AJ$3),1,0)*IF(LEFT(AI$9,LEN(AI$9)-13)=$O18,$P18,1)*IF(LEFT(AI$9,LEN(AI$9)-13)=$Q18,$R18,1)*$E18,0),1),0)</f>
        <v>0</v>
      </c>
      <c r="AJ18" s="175" t="str">
        <f t="shared" si="2"/>
        <v/>
      </c>
    </row>
    <row r="19" spans="1:47" hidden="1" outlineLevel="1" x14ac:dyDescent="0.25">
      <c r="A19" s="109" t="s">
        <v>1735</v>
      </c>
      <c r="B19" s="244" t="str">
        <f ca="1">IF(A19="N",B18,IF(LEN(B18)&lt;&gt;1,"A",IFERROR(CHAR(CODE(LOOKUP(2,1/($B$9:OFFSET(B19,-1,0)&lt;&gt;""),$B$9:OFFSET(B19,-1,0)))+1),"A")))</f>
        <v>E</v>
      </c>
      <c r="C19" s="179"/>
      <c r="D19" s="180"/>
      <c r="E19" s="181"/>
      <c r="F19" s="182"/>
      <c r="G19" s="183"/>
      <c r="H19" s="184" t="str">
        <f t="shared" si="3"/>
        <v/>
      </c>
      <c r="I19" s="185"/>
      <c r="J19" s="186"/>
      <c r="K19" s="187">
        <f t="shared" si="0"/>
        <v>72866</v>
      </c>
      <c r="L19" s="220" t="str">
        <f t="shared" si="1"/>
        <v/>
      </c>
      <c r="M19" s="188" t="s">
        <v>88</v>
      </c>
      <c r="N19" s="189">
        <f>IF($C19=0,0,VLOOKUP($C19,'Salary and Cost Data'!$A:$K,5,FALSE))</f>
        <v>0</v>
      </c>
      <c r="O19" s="190" t="str">
        <f>IFERROR(INDEX('Salary and Cost Data'!$AF$5:$AJ$5,MATCH(IF(MONTH($H19)&gt;6,DATE(YEAR($H19),7,1),DATE(YEAR($H19)-1,7,1)),'Salary and Cost Data'!$AF$3:$AJ$3,0)),"")</f>
        <v/>
      </c>
      <c r="P19" s="190" t="str">
        <f>IFERROR((12-DATEDIF(INDEX('Salary and Cost Data'!$AF$3:$AJ$3,MATCH($O19,'Salary and Cost Data'!$AF$5:$AJ$5,0)),$H19,"M"))/12,"")</f>
        <v/>
      </c>
      <c r="Q19" s="190" t="str">
        <f>IFERROR(INDEX('Salary and Cost Data'!$AF$5:$AJ$5,MATCH(IF(MONTH($K19)&gt;6,DATE(YEAR($K19),7,1),DATE(YEAR($K19)-1,7,1)),'Salary and Cost Data'!$AF$3:$AJ$3,0)),"")</f>
        <v/>
      </c>
      <c r="R19" s="190" t="str">
        <f>IFERROR((DATEDIF(INDEX('Salary and Cost Data'!$AF$3:$AJ$3,MATCH($Q19,'Salary and Cost Data'!$AF$5:$AJ$5,0)),$K19,"M")+1)/12,"")</f>
        <v/>
      </c>
      <c r="S19" s="191">
        <f t="shared" si="4"/>
        <v>0</v>
      </c>
      <c r="T19" s="191">
        <f>S19*'Salary and Cost Data'!$N$3</f>
        <v>0</v>
      </c>
      <c r="U19" s="191">
        <f>S19*INDEX('Salary and Cost Data'!$N$5:$N$7,MATCH(M19,'Salary and Cost Data'!$M$5:$M$7,0))</f>
        <v>0</v>
      </c>
      <c r="V19" s="191">
        <f>IF($M$7&lt;0.5,0,'Salary and Cost Data'!$Q$5*$E19)</f>
        <v>0</v>
      </c>
      <c r="W19" s="191">
        <f>IF($M$7&lt;0.5,0,'Salary and Cost Data'!$Q$4*$E19)</f>
        <v>0</v>
      </c>
      <c r="X19" s="191">
        <f>IF($M$7&lt;0.5,0,'Salary and Cost Data'!$Q$10*$E19)</f>
        <v>0</v>
      </c>
      <c r="Y19" s="191">
        <f>IFERROR('Salary and Cost Data'!$Q$16*$L19,0)</f>
        <v>0</v>
      </c>
      <c r="Z19" s="191">
        <f>IFERROR('Salary and Cost Data'!$Q$17*$L19,0)</f>
        <v>0</v>
      </c>
      <c r="AA19" s="192">
        <f>(SUM('Salary and Cost Data'!$W$9:$W$10)*(N19*12))+(INDEX('Salary and Cost Data'!$W$12:$W$37,MATCH($C$3,'Salary and Cost Data'!$V$12:$V$37,0)))</f>
        <v>12420</v>
      </c>
      <c r="AB19" s="193">
        <f>INDEX('Salary and Cost Data'!$W$6:$W$8,MATCH(M19,'Salary and Cost Data'!$V$6:$V$8,0))*(N19*12)</f>
        <v>0</v>
      </c>
      <c r="AC19" s="192">
        <f>(SUM('Salary and Cost Data'!$W$9:$W$10)*S19)+(INDEX('Salary and Cost Data'!$W$12:$W$37,MATCH($C$3,'Salary and Cost Data'!$V$12:$V$37,0))*ROUND(E19,1))</f>
        <v>0</v>
      </c>
      <c r="AD19" s="192">
        <f>INDEX('Salary and Cost Data'!$W$6:$W$8,MATCH(M19,'Salary and Cost Data'!$V$6:$V$8,0))*S19</f>
        <v>0</v>
      </c>
      <c r="AE19" s="194">
        <f>IF($A19="Y",ROUND(IFERROR(IF(AND($H19&lt;='Salary and Cost Data'!AF$4,$K19&gt;='Salary and Cost Data'!AF$3),1,0)*IF(LEFT(AE$9,LEN(AE$9)-13)=$O19,$P19,1)*IF(LEFT(AE$9,LEN(AE$9)-13)=$Q19,$R19,1)*$E19,0),1),0)</f>
        <v>0</v>
      </c>
      <c r="AF19" s="194">
        <f>IF($A19="Y",ROUND(IFERROR(IF(AND($H19&lt;='Salary and Cost Data'!AG$4,$K19&gt;='Salary and Cost Data'!AG$3),1,0)*IF(LEFT(AF$9,LEN(AF$9)-13)=$O19,$P19,1)*IF(LEFT(AF$9,LEN(AF$9)-13)=$Q19,$R19,1)*$E19,0),1),0)</f>
        <v>0</v>
      </c>
      <c r="AG19" s="194">
        <f>IF($A19="Y",ROUND(IFERROR(IF(AND($H19&lt;='Salary and Cost Data'!AH$4,$K19&gt;='Salary and Cost Data'!AH$3),1,0)*IF(LEFT(AG$9,LEN(AG$9)-13)=$O19,$P19,1)*IF(LEFT(AG$9,LEN(AG$9)-13)=$Q19,$R19,1)*$E19,0),1),0)</f>
        <v>0</v>
      </c>
      <c r="AH19" s="194">
        <f>IF($A19="Y",ROUND(IFERROR(IF(AND($H19&lt;='Salary and Cost Data'!AI$4,$K19&gt;='Salary and Cost Data'!AI$3),1,0)*IF(LEFT(AH$9,LEN(AH$9)-13)=$O19,$P19,1)*IF(LEFT(AH$9,LEN(AH$9)-13)=$Q19,$R19,1)*$E19,0),1),0)</f>
        <v>0</v>
      </c>
      <c r="AI19" s="194">
        <f>IF($A19="Y",ROUND(IFERROR(IF(AND($H19&lt;='Salary and Cost Data'!AJ$4,$K19&gt;='Salary and Cost Data'!AJ$3),1,0)*IF(LEFT(AI$9,LEN(AI$9)-13)=$O19,$P19,1)*IF(LEFT(AI$9,LEN(AI$9)-13)=$Q19,$R19,1)*$E19,0),1),0)</f>
        <v>0</v>
      </c>
      <c r="AJ19" s="175" t="str">
        <f t="shared" si="2"/>
        <v/>
      </c>
    </row>
    <row r="20" spans="1:47" hidden="1" outlineLevel="1" x14ac:dyDescent="0.25">
      <c r="A20" s="109" t="s">
        <v>1735</v>
      </c>
      <c r="B20" s="244" t="str">
        <f ca="1">IF(A20="N",B19,IF(LEN(B19)&lt;&gt;1,"A",IFERROR(CHAR(CODE(LOOKUP(2,1/($B$9:OFFSET(B20,-1,0)&lt;&gt;""),$B$9:OFFSET(B20,-1,0)))+1),"A")))</f>
        <v>E</v>
      </c>
      <c r="C20" s="179"/>
      <c r="D20" s="180"/>
      <c r="E20" s="181"/>
      <c r="F20" s="182"/>
      <c r="G20" s="183"/>
      <c r="H20" s="184" t="str">
        <f t="shared" si="3"/>
        <v/>
      </c>
      <c r="I20" s="185"/>
      <c r="J20" s="186"/>
      <c r="K20" s="187">
        <f t="shared" si="0"/>
        <v>72866</v>
      </c>
      <c r="L20" s="220" t="str">
        <f t="shared" si="1"/>
        <v/>
      </c>
      <c r="M20" s="188" t="s">
        <v>88</v>
      </c>
      <c r="N20" s="189">
        <f>IF($C20=0,0,VLOOKUP($C20,'Salary and Cost Data'!$A:$K,5,FALSE))</f>
        <v>0</v>
      </c>
      <c r="O20" s="190" t="str">
        <f>IFERROR(INDEX('Salary and Cost Data'!$AF$5:$AJ$5,MATCH(IF(MONTH($H20)&gt;6,DATE(YEAR($H20),7,1),DATE(YEAR($H20)-1,7,1)),'Salary and Cost Data'!$AF$3:$AJ$3,0)),"")</f>
        <v/>
      </c>
      <c r="P20" s="190" t="str">
        <f>IFERROR((12-DATEDIF(INDEX('Salary and Cost Data'!$AF$3:$AJ$3,MATCH($O20,'Salary and Cost Data'!$AF$5:$AJ$5,0)),$H20,"M"))/12,"")</f>
        <v/>
      </c>
      <c r="Q20" s="190" t="str">
        <f>IFERROR(INDEX('Salary and Cost Data'!$AF$5:$AJ$5,MATCH(IF(MONTH($K20)&gt;6,DATE(YEAR($K20),7,1),DATE(YEAR($K20)-1,7,1)),'Salary and Cost Data'!$AF$3:$AJ$3,0)),"")</f>
        <v/>
      </c>
      <c r="R20" s="190" t="str">
        <f>IFERROR((DATEDIF(INDEX('Salary and Cost Data'!$AF$3:$AJ$3,MATCH($Q20,'Salary and Cost Data'!$AF$5:$AJ$5,0)),$K20,"M")+1)/12,"")</f>
        <v/>
      </c>
      <c r="S20" s="191">
        <f t="shared" si="4"/>
        <v>0</v>
      </c>
      <c r="T20" s="191">
        <f>S20*'Salary and Cost Data'!$N$3</f>
        <v>0</v>
      </c>
      <c r="U20" s="191">
        <f>S20*INDEX('Salary and Cost Data'!$N$5:$N$7,MATCH(M20,'Salary and Cost Data'!$M$5:$M$7,0))</f>
        <v>0</v>
      </c>
      <c r="V20" s="191">
        <f>IF($M$7&lt;0.5,0,'Salary and Cost Data'!$Q$5*$E20)</f>
        <v>0</v>
      </c>
      <c r="W20" s="191">
        <f>IF($M$7&lt;0.5,0,'Salary and Cost Data'!$Q$4*$E20)</f>
        <v>0</v>
      </c>
      <c r="X20" s="191">
        <f>IF($M$7&lt;0.5,0,'Salary and Cost Data'!$Q$10*$E20)</f>
        <v>0</v>
      </c>
      <c r="Y20" s="191">
        <f>IFERROR('Salary and Cost Data'!$Q$16*$L20,0)</f>
        <v>0</v>
      </c>
      <c r="Z20" s="191">
        <f>IFERROR('Salary and Cost Data'!$Q$17*$L20,0)</f>
        <v>0</v>
      </c>
      <c r="AA20" s="192">
        <f>(SUM('Salary and Cost Data'!$W$9:$W$10)*(N20*12))+(INDEX('Salary and Cost Data'!$W$12:$W$37,MATCH($C$3,'Salary and Cost Data'!$V$12:$V$37,0)))</f>
        <v>12420</v>
      </c>
      <c r="AB20" s="193">
        <f>INDEX('Salary and Cost Data'!$W$6:$W$8,MATCH(M20,'Salary and Cost Data'!$V$6:$V$8,0))*(N20*12)</f>
        <v>0</v>
      </c>
      <c r="AC20" s="192">
        <f>(SUM('Salary and Cost Data'!$W$9:$W$10)*S20)+(INDEX('Salary and Cost Data'!$W$12:$W$37,MATCH($C$3,'Salary and Cost Data'!$V$12:$V$37,0))*ROUND(E20,1))</f>
        <v>0</v>
      </c>
      <c r="AD20" s="192">
        <f>INDEX('Salary and Cost Data'!$W$6:$W$8,MATCH(M20,'Salary and Cost Data'!$V$6:$V$8,0))*S20</f>
        <v>0</v>
      </c>
      <c r="AE20" s="194">
        <f>IF($A20="Y",ROUND(IFERROR(IF(AND($H20&lt;='Salary and Cost Data'!AF$4,$K20&gt;='Salary and Cost Data'!AF$3),1,0)*IF(LEFT(AE$9,LEN(AE$9)-13)=$O20,$P20,1)*IF(LEFT(AE$9,LEN(AE$9)-13)=$Q20,$R20,1)*$E20,0),1),0)</f>
        <v>0</v>
      </c>
      <c r="AF20" s="194">
        <f>IF($A20="Y",ROUND(IFERROR(IF(AND($H20&lt;='Salary and Cost Data'!AG$4,$K20&gt;='Salary and Cost Data'!AG$3),1,0)*IF(LEFT(AF$9,LEN(AF$9)-13)=$O20,$P20,1)*IF(LEFT(AF$9,LEN(AF$9)-13)=$Q20,$R20,1)*$E20,0),1),0)</f>
        <v>0</v>
      </c>
      <c r="AG20" s="194">
        <f>IF($A20="Y",ROUND(IFERROR(IF(AND($H20&lt;='Salary and Cost Data'!AH$4,$K20&gt;='Salary and Cost Data'!AH$3),1,0)*IF(LEFT(AG$9,LEN(AG$9)-13)=$O20,$P20,1)*IF(LEFT(AG$9,LEN(AG$9)-13)=$Q20,$R20,1)*$E20,0),1),0)</f>
        <v>0</v>
      </c>
      <c r="AH20" s="194">
        <f>IF($A20="Y",ROUND(IFERROR(IF(AND($H20&lt;='Salary and Cost Data'!AI$4,$K20&gt;='Salary and Cost Data'!AI$3),1,0)*IF(LEFT(AH$9,LEN(AH$9)-13)=$O20,$P20,1)*IF(LEFT(AH$9,LEN(AH$9)-13)=$Q20,$R20,1)*$E20,0),1),0)</f>
        <v>0</v>
      </c>
      <c r="AI20" s="194">
        <f>IF($A20="Y",ROUND(IFERROR(IF(AND($H20&lt;='Salary and Cost Data'!AJ$4,$K20&gt;='Salary and Cost Data'!AJ$3),1,0)*IF(LEFT(AI$9,LEN(AI$9)-13)=$O20,$P20,1)*IF(LEFT(AI$9,LEN(AI$9)-13)=$Q20,$R20,1)*$E20,0),1),0)</f>
        <v>0</v>
      </c>
      <c r="AJ20" s="175" t="str">
        <f t="shared" si="2"/>
        <v/>
      </c>
    </row>
    <row r="21" spans="1:47" hidden="1" outlineLevel="1" x14ac:dyDescent="0.25">
      <c r="A21" s="109" t="s">
        <v>1735</v>
      </c>
      <c r="B21" s="244" t="str">
        <f ca="1">IF(A21="N",B20,IF(LEN(B20)&lt;&gt;1,"A",IFERROR(CHAR(CODE(LOOKUP(2,1/($B$9:OFFSET(B21,-1,0)&lt;&gt;""),$B$9:OFFSET(B21,-1,0)))+1),"A")))</f>
        <v>E</v>
      </c>
      <c r="C21" s="179"/>
      <c r="D21" s="180"/>
      <c r="E21" s="181"/>
      <c r="F21" s="182"/>
      <c r="G21" s="183"/>
      <c r="H21" s="184" t="str">
        <f t="shared" si="3"/>
        <v/>
      </c>
      <c r="I21" s="185"/>
      <c r="J21" s="186"/>
      <c r="K21" s="187">
        <f t="shared" si="0"/>
        <v>72866</v>
      </c>
      <c r="L21" s="220" t="str">
        <f t="shared" si="1"/>
        <v/>
      </c>
      <c r="M21" s="188" t="s">
        <v>88</v>
      </c>
      <c r="N21" s="189">
        <f>IF($C21=0,0,VLOOKUP($C21,'Salary and Cost Data'!$A:$K,5,FALSE))</f>
        <v>0</v>
      </c>
      <c r="O21" s="190" t="str">
        <f>IFERROR(INDEX('Salary and Cost Data'!$AF$5:$AJ$5,MATCH(IF(MONTH($H21)&gt;6,DATE(YEAR($H21),7,1),DATE(YEAR($H21)-1,7,1)),'Salary and Cost Data'!$AF$3:$AJ$3,0)),"")</f>
        <v/>
      </c>
      <c r="P21" s="190" t="str">
        <f>IFERROR((12-DATEDIF(INDEX('Salary and Cost Data'!$AF$3:$AJ$3,MATCH($O21,'Salary and Cost Data'!$AF$5:$AJ$5,0)),$H21,"M"))/12,"")</f>
        <v/>
      </c>
      <c r="Q21" s="190" t="str">
        <f>IFERROR(INDEX('Salary and Cost Data'!$AF$5:$AJ$5,MATCH(IF(MONTH($K21)&gt;6,DATE(YEAR($K21),7,1),DATE(YEAR($K21)-1,7,1)),'Salary and Cost Data'!$AF$3:$AJ$3,0)),"")</f>
        <v/>
      </c>
      <c r="R21" s="190" t="str">
        <f>IFERROR((DATEDIF(INDEX('Salary and Cost Data'!$AF$3:$AJ$3,MATCH($Q21,'Salary and Cost Data'!$AF$5:$AJ$5,0)),$K21,"M")+1)/12,"")</f>
        <v/>
      </c>
      <c r="S21" s="191">
        <f t="shared" si="4"/>
        <v>0</v>
      </c>
      <c r="T21" s="191">
        <f>S21*'Salary and Cost Data'!$N$3</f>
        <v>0</v>
      </c>
      <c r="U21" s="191">
        <f>S21*INDEX('Salary and Cost Data'!$N$5:$N$7,MATCH(M21,'Salary and Cost Data'!$M$5:$M$7,0))</f>
        <v>0</v>
      </c>
      <c r="V21" s="191">
        <f>IF($M$7&lt;0.5,0,'Salary and Cost Data'!$Q$5*$E21)</f>
        <v>0</v>
      </c>
      <c r="W21" s="191">
        <f>IF($M$7&lt;0.5,0,'Salary and Cost Data'!$Q$4*$E21)</f>
        <v>0</v>
      </c>
      <c r="X21" s="191">
        <f>IF($M$7&lt;0.5,0,'Salary and Cost Data'!$Q$10*$E21)</f>
        <v>0</v>
      </c>
      <c r="Y21" s="191">
        <f>IFERROR('Salary and Cost Data'!$Q$16*$L21,0)</f>
        <v>0</v>
      </c>
      <c r="Z21" s="191">
        <f>IFERROR('Salary and Cost Data'!$Q$17*$L21,0)</f>
        <v>0</v>
      </c>
      <c r="AA21" s="192">
        <f>(SUM('Salary and Cost Data'!$W$9:$W$10)*(N21*12))+(INDEX('Salary and Cost Data'!$W$12:$W$37,MATCH($C$3,'Salary and Cost Data'!$V$12:$V$37,0)))</f>
        <v>12420</v>
      </c>
      <c r="AB21" s="193">
        <f>INDEX('Salary and Cost Data'!$W$6:$W$8,MATCH(M21,'Salary and Cost Data'!$V$6:$V$8,0))*(N21*12)</f>
        <v>0</v>
      </c>
      <c r="AC21" s="192">
        <f>(SUM('Salary and Cost Data'!$W$9:$W$10)*S21)+(INDEX('Salary and Cost Data'!$W$12:$W$37,MATCH($C$3,'Salary and Cost Data'!$V$12:$V$37,0))*ROUND(E21,1))</f>
        <v>0</v>
      </c>
      <c r="AD21" s="192">
        <f>INDEX('Salary and Cost Data'!$W$6:$W$8,MATCH(M21,'Salary and Cost Data'!$V$6:$V$8,0))*S21</f>
        <v>0</v>
      </c>
      <c r="AE21" s="194">
        <f>IF($A21="Y",ROUND(IFERROR(IF(AND($H21&lt;='Salary and Cost Data'!AF$4,$K21&gt;='Salary and Cost Data'!AF$3),1,0)*IF(LEFT(AE$9,LEN(AE$9)-13)=$O21,$P21,1)*IF(LEFT(AE$9,LEN(AE$9)-13)=$Q21,$R21,1)*$E21,0),1),0)</f>
        <v>0</v>
      </c>
      <c r="AF21" s="194">
        <f>IF($A21="Y",ROUND(IFERROR(IF(AND($H21&lt;='Salary and Cost Data'!AG$4,$K21&gt;='Salary and Cost Data'!AG$3),1,0)*IF(LEFT(AF$9,LEN(AF$9)-13)=$O21,$P21,1)*IF(LEFT(AF$9,LEN(AF$9)-13)=$Q21,$R21,1)*$E21,0),1),0)</f>
        <v>0</v>
      </c>
      <c r="AG21" s="194">
        <f>IF($A21="Y",ROUND(IFERROR(IF(AND($H21&lt;='Salary and Cost Data'!AH$4,$K21&gt;='Salary and Cost Data'!AH$3),1,0)*IF(LEFT(AG$9,LEN(AG$9)-13)=$O21,$P21,1)*IF(LEFT(AG$9,LEN(AG$9)-13)=$Q21,$R21,1)*$E21,0),1),0)</f>
        <v>0</v>
      </c>
      <c r="AH21" s="194">
        <f>IF($A21="Y",ROUND(IFERROR(IF(AND($H21&lt;='Salary and Cost Data'!AI$4,$K21&gt;='Salary and Cost Data'!AI$3),1,0)*IF(LEFT(AH$9,LEN(AH$9)-13)=$O21,$P21,1)*IF(LEFT(AH$9,LEN(AH$9)-13)=$Q21,$R21,1)*$E21,0),1),0)</f>
        <v>0</v>
      </c>
      <c r="AI21" s="194">
        <f>IF($A21="Y",ROUND(IFERROR(IF(AND($H21&lt;='Salary and Cost Data'!AJ$4,$K21&gt;='Salary and Cost Data'!AJ$3),1,0)*IF(LEFT(AI$9,LEN(AI$9)-13)=$O21,$P21,1)*IF(LEFT(AI$9,LEN(AI$9)-13)=$Q21,$R21,1)*$E21,0),1),0)</f>
        <v>0</v>
      </c>
      <c r="AJ21" s="175" t="str">
        <f t="shared" si="2"/>
        <v/>
      </c>
    </row>
    <row r="22" spans="1:47" hidden="1" outlineLevel="1" x14ac:dyDescent="0.25">
      <c r="A22" s="109" t="s">
        <v>1735</v>
      </c>
      <c r="B22" s="244" t="str">
        <f ca="1">IF(A22="N",B21,IF(LEN(B21)&lt;&gt;1,"A",IFERROR(CHAR(CODE(LOOKUP(2,1/($B$9:OFFSET(B22,-1,0)&lt;&gt;""),$B$9:OFFSET(B22,-1,0)))+1),"A")))</f>
        <v>E</v>
      </c>
      <c r="C22" s="179"/>
      <c r="D22" s="180"/>
      <c r="E22" s="181"/>
      <c r="F22" s="182"/>
      <c r="G22" s="183"/>
      <c r="H22" s="184" t="str">
        <f t="shared" si="3"/>
        <v/>
      </c>
      <c r="I22" s="185"/>
      <c r="J22" s="186"/>
      <c r="K22" s="187">
        <f t="shared" si="0"/>
        <v>72866</v>
      </c>
      <c r="L22" s="220" t="str">
        <f t="shared" si="1"/>
        <v/>
      </c>
      <c r="M22" s="188" t="s">
        <v>88</v>
      </c>
      <c r="N22" s="189">
        <f>IF($C22=0,0,VLOOKUP($C22,'Salary and Cost Data'!$A:$K,5,FALSE))</f>
        <v>0</v>
      </c>
      <c r="O22" s="190" t="str">
        <f>IFERROR(INDEX('Salary and Cost Data'!$AF$5:$AJ$5,MATCH(IF(MONTH($H22)&gt;6,DATE(YEAR($H22),7,1),DATE(YEAR($H22)-1,7,1)),'Salary and Cost Data'!$AF$3:$AJ$3,0)),"")</f>
        <v/>
      </c>
      <c r="P22" s="190" t="str">
        <f>IFERROR((12-DATEDIF(INDEX('Salary and Cost Data'!$AF$3:$AJ$3,MATCH($O22,'Salary and Cost Data'!$AF$5:$AJ$5,0)),$H22,"M"))/12,"")</f>
        <v/>
      </c>
      <c r="Q22" s="190" t="str">
        <f>IFERROR(INDEX('Salary and Cost Data'!$AF$5:$AJ$5,MATCH(IF(MONTH($K22)&gt;6,DATE(YEAR($K22),7,1),DATE(YEAR($K22)-1,7,1)),'Salary and Cost Data'!$AF$3:$AJ$3,0)),"")</f>
        <v/>
      </c>
      <c r="R22" s="190" t="str">
        <f>IFERROR((DATEDIF(INDEX('Salary and Cost Data'!$AF$3:$AJ$3,MATCH($Q22,'Salary and Cost Data'!$AF$5:$AJ$5,0)),$K22,"M")+1)/12,"")</f>
        <v/>
      </c>
      <c r="S22" s="191">
        <f t="shared" si="4"/>
        <v>0</v>
      </c>
      <c r="T22" s="191">
        <f>S22*'Salary and Cost Data'!$N$3</f>
        <v>0</v>
      </c>
      <c r="U22" s="191">
        <f>S22*INDEX('Salary and Cost Data'!$N$5:$N$7,MATCH(M22,'Salary and Cost Data'!$M$5:$M$7,0))</f>
        <v>0</v>
      </c>
      <c r="V22" s="191">
        <f>IF($M$7&lt;0.5,0,'Salary and Cost Data'!$Q$5*$E22)</f>
        <v>0</v>
      </c>
      <c r="W22" s="191">
        <f>IF($M$7&lt;0.5,0,'Salary and Cost Data'!$Q$4*$E22)</f>
        <v>0</v>
      </c>
      <c r="X22" s="191">
        <f>IF($M$7&lt;0.5,0,'Salary and Cost Data'!$Q$10*$E22)</f>
        <v>0</v>
      </c>
      <c r="Y22" s="191">
        <f>IFERROR('Salary and Cost Data'!$Q$16*$L22,0)</f>
        <v>0</v>
      </c>
      <c r="Z22" s="191">
        <f>IFERROR('Salary and Cost Data'!$Q$17*$L22,0)</f>
        <v>0</v>
      </c>
      <c r="AA22" s="192">
        <f>(SUM('Salary and Cost Data'!$W$9:$W$10)*(N22*12))+(INDEX('Salary and Cost Data'!$W$12:$W$37,MATCH($C$3,'Salary and Cost Data'!$V$12:$V$37,0)))</f>
        <v>12420</v>
      </c>
      <c r="AB22" s="193">
        <f>INDEX('Salary and Cost Data'!$W$6:$W$8,MATCH(M22,'Salary and Cost Data'!$V$6:$V$8,0))*(N22*12)</f>
        <v>0</v>
      </c>
      <c r="AC22" s="192">
        <f>(SUM('Salary and Cost Data'!$W$9:$W$10)*S22)+(INDEX('Salary and Cost Data'!$W$12:$W$37,MATCH($C$3,'Salary and Cost Data'!$V$12:$V$37,0))*ROUND(E22,1))</f>
        <v>0</v>
      </c>
      <c r="AD22" s="192">
        <f>INDEX('Salary and Cost Data'!$W$6:$W$8,MATCH(M22,'Salary and Cost Data'!$V$6:$V$8,0))*S22</f>
        <v>0</v>
      </c>
      <c r="AE22" s="194">
        <f>IF($A22="Y",ROUND(IFERROR(IF(AND($H22&lt;='Salary and Cost Data'!AF$4,$K22&gt;='Salary and Cost Data'!AF$3),1,0)*IF(LEFT(AE$9,LEN(AE$9)-13)=$O22,$P22,1)*IF(LEFT(AE$9,LEN(AE$9)-13)=$Q22,$R22,1)*$E22,0),1),0)</f>
        <v>0</v>
      </c>
      <c r="AF22" s="194">
        <f>IF($A22="Y",ROUND(IFERROR(IF(AND($H22&lt;='Salary and Cost Data'!AG$4,$K22&gt;='Salary and Cost Data'!AG$3),1,0)*IF(LEFT(AF$9,LEN(AF$9)-13)=$O22,$P22,1)*IF(LEFT(AF$9,LEN(AF$9)-13)=$Q22,$R22,1)*$E22,0),1),0)</f>
        <v>0</v>
      </c>
      <c r="AG22" s="194">
        <f>IF($A22="Y",ROUND(IFERROR(IF(AND($H22&lt;='Salary and Cost Data'!AH$4,$K22&gt;='Salary and Cost Data'!AH$3),1,0)*IF(LEFT(AG$9,LEN(AG$9)-13)=$O22,$P22,1)*IF(LEFT(AG$9,LEN(AG$9)-13)=$Q22,$R22,1)*$E22,0),1),0)</f>
        <v>0</v>
      </c>
      <c r="AH22" s="194">
        <f>IF($A22="Y",ROUND(IFERROR(IF(AND($H22&lt;='Salary and Cost Data'!AI$4,$K22&gt;='Salary and Cost Data'!AI$3),1,0)*IF(LEFT(AH$9,LEN(AH$9)-13)=$O22,$P22,1)*IF(LEFT(AH$9,LEN(AH$9)-13)=$Q22,$R22,1)*$E22,0),1),0)</f>
        <v>0</v>
      </c>
      <c r="AI22" s="194">
        <f>IF($A22="Y",ROUND(IFERROR(IF(AND($H22&lt;='Salary and Cost Data'!AJ$4,$K22&gt;='Salary and Cost Data'!AJ$3),1,0)*IF(LEFT(AI$9,LEN(AI$9)-13)=$O22,$P22,1)*IF(LEFT(AI$9,LEN(AI$9)-13)=$Q22,$R22,1)*$E22,0),1),0)</f>
        <v>0</v>
      </c>
      <c r="AJ22" s="175" t="str">
        <f t="shared" si="2"/>
        <v/>
      </c>
    </row>
    <row r="23" spans="1:47" hidden="1" outlineLevel="1" x14ac:dyDescent="0.25">
      <c r="A23" s="109" t="s">
        <v>1735</v>
      </c>
      <c r="B23" s="244" t="str">
        <f ca="1">IF(A23="N",B22,IF(LEN(B22)&lt;&gt;1,"A",IFERROR(CHAR(CODE(LOOKUP(2,1/($B$9:OFFSET(B23,-1,0)&lt;&gt;""),$B$9:OFFSET(B23,-1,0)))+1),"A")))</f>
        <v>E</v>
      </c>
      <c r="C23" s="179"/>
      <c r="D23" s="180"/>
      <c r="E23" s="181"/>
      <c r="F23" s="182"/>
      <c r="G23" s="183"/>
      <c r="H23" s="184" t="str">
        <f t="shared" si="3"/>
        <v/>
      </c>
      <c r="I23" s="185"/>
      <c r="J23" s="186"/>
      <c r="K23" s="187">
        <f t="shared" si="0"/>
        <v>72866</v>
      </c>
      <c r="L23" s="220" t="str">
        <f t="shared" si="1"/>
        <v/>
      </c>
      <c r="M23" s="188" t="s">
        <v>88</v>
      </c>
      <c r="N23" s="189">
        <f>IF($C23=0,0,VLOOKUP($C23,'Salary and Cost Data'!$A:$K,5,FALSE))</f>
        <v>0</v>
      </c>
      <c r="O23" s="190" t="str">
        <f>IFERROR(INDEX('Salary and Cost Data'!$AF$5:$AJ$5,MATCH(IF(MONTH($H23)&gt;6,DATE(YEAR($H23),7,1),DATE(YEAR($H23)-1,7,1)),'Salary and Cost Data'!$AF$3:$AJ$3,0)),"")</f>
        <v/>
      </c>
      <c r="P23" s="190" t="str">
        <f>IFERROR((12-DATEDIF(INDEX('Salary and Cost Data'!$AF$3:$AJ$3,MATCH($O23,'Salary and Cost Data'!$AF$5:$AJ$5,0)),$H23,"M"))/12,"")</f>
        <v/>
      </c>
      <c r="Q23" s="190" t="str">
        <f>IFERROR(INDEX('Salary and Cost Data'!$AF$5:$AJ$5,MATCH(IF(MONTH($K23)&gt;6,DATE(YEAR($K23),7,1),DATE(YEAR($K23)-1,7,1)),'Salary and Cost Data'!$AF$3:$AJ$3,0)),"")</f>
        <v/>
      </c>
      <c r="R23" s="190" t="str">
        <f>IFERROR((DATEDIF(INDEX('Salary and Cost Data'!$AF$3:$AJ$3,MATCH($Q23,'Salary and Cost Data'!$AF$5:$AJ$5,0)),$K23,"M")+1)/12,"")</f>
        <v/>
      </c>
      <c r="S23" s="191">
        <f t="shared" si="4"/>
        <v>0</v>
      </c>
      <c r="T23" s="191">
        <f>S23*'Salary and Cost Data'!$N$3</f>
        <v>0</v>
      </c>
      <c r="U23" s="191">
        <f>S23*INDEX('Salary and Cost Data'!$N$5:$N$7,MATCH(M23,'Salary and Cost Data'!$M$5:$M$7,0))</f>
        <v>0</v>
      </c>
      <c r="V23" s="191">
        <f>IF($M$7&lt;0.5,0,'Salary and Cost Data'!$Q$5*$E23)</f>
        <v>0</v>
      </c>
      <c r="W23" s="191">
        <f>IF($M$7&lt;0.5,0,'Salary and Cost Data'!$Q$4*$E23)</f>
        <v>0</v>
      </c>
      <c r="X23" s="191">
        <f>IF($M$7&lt;0.5,0,'Salary and Cost Data'!$Q$10*$E23)</f>
        <v>0</v>
      </c>
      <c r="Y23" s="191">
        <f>IFERROR('Salary and Cost Data'!$Q$16*$L23,0)</f>
        <v>0</v>
      </c>
      <c r="Z23" s="191">
        <f>IFERROR('Salary and Cost Data'!$Q$17*$L23,0)</f>
        <v>0</v>
      </c>
      <c r="AA23" s="192">
        <f>(SUM('Salary and Cost Data'!$W$9:$W$10)*(N23*12))+(INDEX('Salary and Cost Data'!$W$12:$W$37,MATCH($C$3,'Salary and Cost Data'!$V$12:$V$37,0)))</f>
        <v>12420</v>
      </c>
      <c r="AB23" s="193">
        <f>INDEX('Salary and Cost Data'!$W$6:$W$8,MATCH(M23,'Salary and Cost Data'!$V$6:$V$8,0))*(N23*12)</f>
        <v>0</v>
      </c>
      <c r="AC23" s="192">
        <f>(SUM('Salary and Cost Data'!$W$9:$W$10)*S23)+(INDEX('Salary and Cost Data'!$W$12:$W$37,MATCH($C$3,'Salary and Cost Data'!$V$12:$V$37,0))*ROUND(E23,1))</f>
        <v>0</v>
      </c>
      <c r="AD23" s="192">
        <f>INDEX('Salary and Cost Data'!$W$6:$W$8,MATCH(M23,'Salary and Cost Data'!$V$6:$V$8,0))*S23</f>
        <v>0</v>
      </c>
      <c r="AE23" s="194">
        <f>IF($A23="Y",ROUND(IFERROR(IF(AND($H23&lt;='Salary and Cost Data'!AF$4,$K23&gt;='Salary and Cost Data'!AF$3),1,0)*IF(LEFT(AE$9,LEN(AE$9)-13)=$O23,$P23,1)*IF(LEFT(AE$9,LEN(AE$9)-13)=$Q23,$R23,1)*$E23,0),1),0)</f>
        <v>0</v>
      </c>
      <c r="AF23" s="194">
        <f>IF($A23="Y",ROUND(IFERROR(IF(AND($H23&lt;='Salary and Cost Data'!AG$4,$K23&gt;='Salary and Cost Data'!AG$3),1,0)*IF(LEFT(AF$9,LEN(AF$9)-13)=$O23,$P23,1)*IF(LEFT(AF$9,LEN(AF$9)-13)=$Q23,$R23,1)*$E23,0),1),0)</f>
        <v>0</v>
      </c>
      <c r="AG23" s="194">
        <f>IF($A23="Y",ROUND(IFERROR(IF(AND($H23&lt;='Salary and Cost Data'!AH$4,$K23&gt;='Salary and Cost Data'!AH$3),1,0)*IF(LEFT(AG$9,LEN(AG$9)-13)=$O23,$P23,1)*IF(LEFT(AG$9,LEN(AG$9)-13)=$Q23,$R23,1)*$E23,0),1),0)</f>
        <v>0</v>
      </c>
      <c r="AH23" s="194">
        <f>IF($A23="Y",ROUND(IFERROR(IF(AND($H23&lt;='Salary and Cost Data'!AI$4,$K23&gt;='Salary and Cost Data'!AI$3),1,0)*IF(LEFT(AH$9,LEN(AH$9)-13)=$O23,$P23,1)*IF(LEFT(AH$9,LEN(AH$9)-13)=$Q23,$R23,1)*$E23,0),1),0)</f>
        <v>0</v>
      </c>
      <c r="AI23" s="194">
        <f>IF($A23="Y",ROUND(IFERROR(IF(AND($H23&lt;='Salary and Cost Data'!AJ$4,$K23&gt;='Salary and Cost Data'!AJ$3),1,0)*IF(LEFT(AI$9,LEN(AI$9)-13)=$O23,$P23,1)*IF(LEFT(AI$9,LEN(AI$9)-13)=$Q23,$R23,1)*$E23,0),1),0)</f>
        <v>0</v>
      </c>
      <c r="AJ23" s="175" t="str">
        <f t="shared" si="2"/>
        <v/>
      </c>
    </row>
    <row r="24" spans="1:47" hidden="1" outlineLevel="1" x14ac:dyDescent="0.25">
      <c r="A24" s="109" t="s">
        <v>1735</v>
      </c>
      <c r="B24" s="244" t="str">
        <f ca="1">IF(A24="N",B23,IF(LEN(B23)&lt;&gt;1,"A",IFERROR(CHAR(CODE(LOOKUP(2,1/($B$9:OFFSET(B24,-1,0)&lt;&gt;""),$B$9:OFFSET(B24,-1,0)))+1),"A")))</f>
        <v>E</v>
      </c>
      <c r="C24" s="179"/>
      <c r="D24" s="180"/>
      <c r="E24" s="181"/>
      <c r="F24" s="182"/>
      <c r="G24" s="183"/>
      <c r="H24" s="184" t="str">
        <f t="shared" si="3"/>
        <v/>
      </c>
      <c r="I24" s="185"/>
      <c r="J24" s="186"/>
      <c r="K24" s="187">
        <f t="shared" si="0"/>
        <v>72866</v>
      </c>
      <c r="L24" s="220" t="str">
        <f t="shared" si="1"/>
        <v/>
      </c>
      <c r="M24" s="188" t="s">
        <v>88</v>
      </c>
      <c r="N24" s="189">
        <f>IF($C24=0,0,VLOOKUP($C24,'Salary and Cost Data'!$A:$K,5,FALSE))</f>
        <v>0</v>
      </c>
      <c r="O24" s="190" t="str">
        <f>IFERROR(INDEX('Salary and Cost Data'!$AF$5:$AJ$5,MATCH(IF(MONTH($H24)&gt;6,DATE(YEAR($H24),7,1),DATE(YEAR($H24)-1,7,1)),'Salary and Cost Data'!$AF$3:$AJ$3,0)),"")</f>
        <v/>
      </c>
      <c r="P24" s="190" t="str">
        <f>IFERROR((12-DATEDIF(INDEX('Salary and Cost Data'!$AF$3:$AJ$3,MATCH($O24,'Salary and Cost Data'!$AF$5:$AJ$5,0)),$H24,"M"))/12,"")</f>
        <v/>
      </c>
      <c r="Q24" s="190" t="str">
        <f>IFERROR(INDEX('Salary and Cost Data'!$AF$5:$AJ$5,MATCH(IF(MONTH($K24)&gt;6,DATE(YEAR($K24),7,1),DATE(YEAR($K24)-1,7,1)),'Salary and Cost Data'!$AF$3:$AJ$3,0)),"")</f>
        <v/>
      </c>
      <c r="R24" s="190" t="str">
        <f>IFERROR((DATEDIF(INDEX('Salary and Cost Data'!$AF$3:$AJ$3,MATCH($Q24,'Salary and Cost Data'!$AF$5:$AJ$5,0)),$K24,"M")+1)/12,"")</f>
        <v/>
      </c>
      <c r="S24" s="191">
        <f t="shared" si="4"/>
        <v>0</v>
      </c>
      <c r="T24" s="191">
        <f>S24*'Salary and Cost Data'!$N$3</f>
        <v>0</v>
      </c>
      <c r="U24" s="191">
        <f>S24*INDEX('Salary and Cost Data'!$N$5:$N$7,MATCH(M24,'Salary and Cost Data'!$M$5:$M$7,0))</f>
        <v>0</v>
      </c>
      <c r="V24" s="191">
        <f>IF($M$7&lt;0.5,0,'Salary and Cost Data'!$Q$5*$E24)</f>
        <v>0</v>
      </c>
      <c r="W24" s="191">
        <f>IF($M$7&lt;0.5,0,'Salary and Cost Data'!$Q$4*$E24)</f>
        <v>0</v>
      </c>
      <c r="X24" s="191">
        <f>IF($M$7&lt;0.5,0,'Salary and Cost Data'!$Q$10*$E24)</f>
        <v>0</v>
      </c>
      <c r="Y24" s="191">
        <f>IFERROR('Salary and Cost Data'!$Q$16*$L24,0)</f>
        <v>0</v>
      </c>
      <c r="Z24" s="191">
        <f>IFERROR('Salary and Cost Data'!$Q$17*$L24,0)</f>
        <v>0</v>
      </c>
      <c r="AA24" s="192">
        <f>(SUM('Salary and Cost Data'!$W$9:$W$10)*(N24*12))+(INDEX('Salary and Cost Data'!$W$12:$W$37,MATCH($C$3,'Salary and Cost Data'!$V$12:$V$37,0)))</f>
        <v>12420</v>
      </c>
      <c r="AB24" s="193">
        <f>INDEX('Salary and Cost Data'!$W$6:$W$8,MATCH(M24,'Salary and Cost Data'!$V$6:$V$8,0))*(N24*12)</f>
        <v>0</v>
      </c>
      <c r="AC24" s="192">
        <f>(SUM('Salary and Cost Data'!$W$9:$W$10)*S24)+(INDEX('Salary and Cost Data'!$W$12:$W$37,MATCH($C$3,'Salary and Cost Data'!$V$12:$V$37,0))*ROUND(E24,1))</f>
        <v>0</v>
      </c>
      <c r="AD24" s="192">
        <f>INDEX('Salary and Cost Data'!$W$6:$W$8,MATCH(M24,'Salary and Cost Data'!$V$6:$V$8,0))*S24</f>
        <v>0</v>
      </c>
      <c r="AE24" s="194">
        <f>IF($A24="Y",ROUND(IFERROR(IF(AND($H24&lt;='Salary and Cost Data'!AF$4,$K24&gt;='Salary and Cost Data'!AF$3),1,0)*IF(LEFT(AE$9,LEN(AE$9)-13)=$O24,$P24,1)*IF(LEFT(AE$9,LEN(AE$9)-13)=$Q24,$R24,1)*$E24,0),1),0)</f>
        <v>0</v>
      </c>
      <c r="AF24" s="194">
        <f>IF($A24="Y",ROUND(IFERROR(IF(AND($H24&lt;='Salary and Cost Data'!AG$4,$K24&gt;='Salary and Cost Data'!AG$3),1,0)*IF(LEFT(AF$9,LEN(AF$9)-13)=$O24,$P24,1)*IF(LEFT(AF$9,LEN(AF$9)-13)=$Q24,$R24,1)*$E24,0),1),0)</f>
        <v>0</v>
      </c>
      <c r="AG24" s="194">
        <f>IF($A24="Y",ROUND(IFERROR(IF(AND($H24&lt;='Salary and Cost Data'!AH$4,$K24&gt;='Salary and Cost Data'!AH$3),1,0)*IF(LEFT(AG$9,LEN(AG$9)-13)=$O24,$P24,1)*IF(LEFT(AG$9,LEN(AG$9)-13)=$Q24,$R24,1)*$E24,0),1),0)</f>
        <v>0</v>
      </c>
      <c r="AH24" s="194">
        <f>IF($A24="Y",ROUND(IFERROR(IF(AND($H24&lt;='Salary and Cost Data'!AI$4,$K24&gt;='Salary and Cost Data'!AI$3),1,0)*IF(LEFT(AH$9,LEN(AH$9)-13)=$O24,$P24,1)*IF(LEFT(AH$9,LEN(AH$9)-13)=$Q24,$R24,1)*$E24,0),1),0)</f>
        <v>0</v>
      </c>
      <c r="AI24" s="194">
        <f>IF($A24="Y",ROUND(IFERROR(IF(AND($H24&lt;='Salary and Cost Data'!AJ$4,$K24&gt;='Salary and Cost Data'!AJ$3),1,0)*IF(LEFT(AI$9,LEN(AI$9)-13)=$O24,$P24,1)*IF(LEFT(AI$9,LEN(AI$9)-13)=$Q24,$R24,1)*$E24,0),1),0)</f>
        <v>0</v>
      </c>
      <c r="AJ24" s="175" t="str">
        <f t="shared" si="2"/>
        <v/>
      </c>
    </row>
    <row r="25" spans="1:47" collapsed="1" x14ac:dyDescent="0.25">
      <c r="B25" s="286" t="s">
        <v>1825</v>
      </c>
      <c r="H25" s="102"/>
      <c r="I25" s="102"/>
      <c r="J25" s="102"/>
      <c r="K25" s="102"/>
      <c r="O25" s="164"/>
      <c r="P25" s="164"/>
      <c r="Q25" s="164"/>
      <c r="R25" s="164"/>
      <c r="S25" s="164"/>
      <c r="T25" s="164"/>
      <c r="U25" s="164"/>
      <c r="V25" s="164"/>
      <c r="W25" s="164"/>
      <c r="X25" s="164"/>
      <c r="Y25" s="164"/>
      <c r="Z25" s="164"/>
      <c r="AA25" s="164"/>
      <c r="AB25" s="164"/>
      <c r="AC25" s="164"/>
      <c r="AD25" s="164"/>
      <c r="AJ25"/>
    </row>
    <row r="26" spans="1:47" x14ac:dyDescent="0.25">
      <c r="C26" s="104"/>
      <c r="H26" s="102"/>
      <c r="I26" s="102"/>
      <c r="J26" s="102"/>
      <c r="K26" s="102"/>
      <c r="O26" s="164"/>
      <c r="P26" s="164"/>
      <c r="Q26" s="164"/>
      <c r="R26" s="164"/>
      <c r="S26" s="164"/>
      <c r="T26" s="164"/>
      <c r="U26" s="164"/>
      <c r="V26" s="164"/>
      <c r="W26" s="164"/>
      <c r="X26" s="164"/>
      <c r="Y26" s="164"/>
      <c r="Z26" s="164"/>
      <c r="AA26" s="164"/>
      <c r="AB26" s="164"/>
      <c r="AC26" s="164"/>
      <c r="AD26" s="164"/>
      <c r="AJ26"/>
    </row>
    <row r="27" spans="1:47" s="298" customFormat="1" ht="19.2" customHeight="1" x14ac:dyDescent="0.25">
      <c r="A27" s="295"/>
      <c r="B27" s="589" t="s">
        <v>1836</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297"/>
    </row>
    <row r="28" spans="1:47" s="107" customFormat="1" ht="39.6" x14ac:dyDescent="0.25">
      <c r="A28" s="177" t="s">
        <v>1734</v>
      </c>
      <c r="B28" s="236" t="s">
        <v>1612</v>
      </c>
      <c r="C28" s="228" t="s">
        <v>1613</v>
      </c>
      <c r="D28" s="225" t="s">
        <v>1614</v>
      </c>
      <c r="E28" s="228" t="s">
        <v>22</v>
      </c>
      <c r="F28" s="228" t="s">
        <v>1808</v>
      </c>
      <c r="G28" s="228" t="s">
        <v>1809</v>
      </c>
      <c r="H28" s="228" t="s">
        <v>1726</v>
      </c>
      <c r="I28" s="228" t="s">
        <v>1810</v>
      </c>
      <c r="J28" s="228" t="s">
        <v>1811</v>
      </c>
      <c r="K28" s="226" t="s">
        <v>1562</v>
      </c>
      <c r="L28" s="227" t="s">
        <v>1762</v>
      </c>
      <c r="M28" s="590" t="s">
        <v>1834</v>
      </c>
      <c r="N28" s="590"/>
      <c r="O28" s="224" t="s">
        <v>1581</v>
      </c>
      <c r="P28" s="224" t="s">
        <v>1579</v>
      </c>
      <c r="Q28" s="224" t="s">
        <v>1582</v>
      </c>
      <c r="R28" s="224" t="s">
        <v>1580</v>
      </c>
      <c r="S28" s="224"/>
      <c r="T28" s="224"/>
      <c r="U28" s="224"/>
      <c r="V28" s="224"/>
      <c r="W28" s="224"/>
      <c r="X28" s="224"/>
      <c r="Y28" s="224"/>
      <c r="Z28" s="224"/>
      <c r="AA28" s="224"/>
      <c r="AB28" s="224"/>
      <c r="AC28" s="224"/>
      <c r="AD28" s="224"/>
      <c r="AE28" s="228" t="s">
        <v>1572</v>
      </c>
      <c r="AF28" s="228" t="s">
        <v>1573</v>
      </c>
      <c r="AG28" s="228" t="s">
        <v>1574</v>
      </c>
      <c r="AH28" s="228" t="s">
        <v>1575</v>
      </c>
      <c r="AI28" s="228" t="s">
        <v>1576</v>
      </c>
      <c r="AJ28" s="269" t="s">
        <v>1932</v>
      </c>
      <c r="AK28" s="101"/>
      <c r="AT28" s="101"/>
      <c r="AU28" s="101"/>
    </row>
    <row r="29" spans="1:47" ht="13.2" customHeight="1" x14ac:dyDescent="0.25">
      <c r="A29" s="109" t="s">
        <v>1727</v>
      </c>
      <c r="B29" s="237" t="str">
        <f ca="1">IF(A29="N",B28,IF(LEN(B28)&lt;&gt;1,"A",IFERROR(CHAR(CODE(LOOKUP(2,1/($B$28:OFFSET(B29,-1,0)&lt;&gt;""),$B$28:OFFSET(B29,-1,0)))+1),"A")))</f>
        <v>A</v>
      </c>
      <c r="C29" s="195" t="s">
        <v>1601</v>
      </c>
      <c r="D29" s="591" t="s">
        <v>1761</v>
      </c>
      <c r="E29" s="591"/>
      <c r="F29" s="591"/>
      <c r="G29" s="591"/>
      <c r="H29" s="591"/>
      <c r="I29" s="591"/>
      <c r="J29" s="591"/>
      <c r="K29" s="591"/>
      <c r="L29" s="196" t="str">
        <f>IF(SUM($E$10:$E$26)&gt;=20,"Bill","Central")</f>
        <v>Central</v>
      </c>
      <c r="M29" s="591" t="s">
        <v>1759</v>
      </c>
      <c r="N29" s="591"/>
      <c r="O29" s="197" t="str">
        <f>IFERROR(INDEX('Salary and Cost Data'!$AF$5:$AJ$5,MATCH(IF(MONTH($H29)&gt;6,DATE(YEAR($H29),7,1),DATE(YEAR($H29)-1,7,1)),'Salary and Cost Data'!$AF$3:$AJ$3,0)),"")</f>
        <v/>
      </c>
      <c r="P29" s="197" t="str">
        <f>IFERROR((12-DATEDIF(INDEX('Salary and Cost Data'!$AF$3:$AJ$3,MATCH($O29,'Salary and Cost Data'!$AF$5:$AJ$5,0)),$H29,"M"))/12,"")</f>
        <v/>
      </c>
      <c r="Q29" s="197" t="str">
        <f>IFERROR(INDEX('Salary and Cost Data'!$AF$5:$AJ$5,MATCH(IF(MONTH($K29)&gt;6,DATE(YEAR($K29),7,1),DATE(YEAR($K29)-1,7,1)),'Salary and Cost Data'!$AF$3:$AJ$3,0)),"")</f>
        <v/>
      </c>
      <c r="R29" s="197" t="str">
        <f>IFERROR((DATEDIF(INDEX('Salary and Cost Data'!$AF$3:$AJ$3,MATCH($Q29,'Salary and Cost Data'!$AF$5:$AJ$5,0)),$K29,"M")+1)/12,"")</f>
        <v/>
      </c>
      <c r="S29" s="197"/>
      <c r="T29" s="197"/>
      <c r="U29" s="197"/>
      <c r="V29" s="197"/>
      <c r="W29" s="197"/>
      <c r="X29" s="197"/>
      <c r="Y29" s="197"/>
      <c r="Z29" s="197"/>
      <c r="AA29" s="197"/>
      <c r="AB29" s="197"/>
      <c r="AC29" s="197"/>
      <c r="AD29" s="197"/>
      <c r="AE29" s="291">
        <f>SUMPRODUCT(AE$10:AE$26,$AA$10:$AA$26)</f>
        <v>0</v>
      </c>
      <c r="AF29" s="291">
        <f>SUMPRODUCT(AF$10:AF$26,$AA$10:$AA$26)</f>
        <v>0</v>
      </c>
      <c r="AG29" s="291">
        <f>SUMPRODUCT(AG$10:AG$26,$AA$10:$AA$26)</f>
        <v>0</v>
      </c>
      <c r="AH29" s="291">
        <f>SUMPRODUCT(AH$10:AH$26,$AA$10:$AA$26)</f>
        <v>0</v>
      </c>
      <c r="AI29" s="291">
        <f>SUMPRODUCT(AI$10:AI$26,$AA$10:$AA$26)</f>
        <v>0</v>
      </c>
      <c r="AJ29" s="267" t="str">
        <f>$AJ$10&amp;$AJ$11&amp;$AJ$12&amp;$AJ$13&amp;$AJ$14&amp;$AJ$15&amp;$AJ$16&amp;$AJ$17&amp;$AJ$18&amp;$AJ$19&amp;$AJ$20&amp;$AJ$21&amp;$AJ$22&amp;$AJ$23&amp;$AJ$24</f>
        <v/>
      </c>
      <c r="AT29" s="100"/>
      <c r="AU29" s="100"/>
    </row>
    <row r="30" spans="1:47" x14ac:dyDescent="0.25">
      <c r="A30" s="107" t="s">
        <v>1727</v>
      </c>
      <c r="B30" s="237" t="str">
        <f ca="1">IF(A30="N",B29,IF(LEN(B29)&lt;&gt;1,"A",IFERROR(CHAR(CODE(LOOKUP(2,1/($B$28:OFFSET(B30,-1,0)&lt;&gt;""),$B$28:OFFSET(B30,-1,0)))+1),"A")))</f>
        <v>B</v>
      </c>
      <c r="C30" s="195" t="s">
        <v>1600</v>
      </c>
      <c r="D30" s="591" t="s">
        <v>1761</v>
      </c>
      <c r="E30" s="591"/>
      <c r="F30" s="591"/>
      <c r="G30" s="591"/>
      <c r="H30" s="591"/>
      <c r="I30" s="591"/>
      <c r="J30" s="591"/>
      <c r="K30" s="591"/>
      <c r="L30" s="196" t="str">
        <f>IF(SUM($E$10:$E$26)&gt;=20,"Bill","Central")</f>
        <v>Central</v>
      </c>
      <c r="M30" s="591" t="s">
        <v>1759</v>
      </c>
      <c r="N30" s="591"/>
      <c r="O30" s="197" t="str">
        <f>IFERROR(INDEX('Salary and Cost Data'!$AF$5:$AJ$5,MATCH(IF(MONTH($H30)&gt;6,DATE(YEAR($H30),7,1),DATE(YEAR($H30)-1,7,1)),'Salary and Cost Data'!$AF$3:$AJ$3,0)),"")</f>
        <v/>
      </c>
      <c r="P30" s="197" t="str">
        <f>IFERROR((12-DATEDIF(INDEX('Salary and Cost Data'!$AF$3:$AJ$3,MATCH($O30,'Salary and Cost Data'!$AF$5:$AJ$5,0)),$H30,"M"))/12,"")</f>
        <v/>
      </c>
      <c r="Q30" s="197" t="str">
        <f>IFERROR(INDEX('Salary and Cost Data'!$AF$5:$AJ$5,MATCH(IF(MONTH($K30)&gt;6,DATE(YEAR($K30),7,1),DATE(YEAR($K30)-1,7,1)),'Salary and Cost Data'!$AF$3:$AJ$3,0)),"")</f>
        <v/>
      </c>
      <c r="R30" s="197" t="str">
        <f>IFERROR((DATEDIF(INDEX('Salary and Cost Data'!$AF$3:$AJ$3,MATCH($Q30,'Salary and Cost Data'!$AF$5:$AJ$5,0)),$K30,"M")+1)/12,"")</f>
        <v/>
      </c>
      <c r="S30" s="197"/>
      <c r="T30" s="197"/>
      <c r="U30" s="197"/>
      <c r="V30" s="197"/>
      <c r="W30" s="197"/>
      <c r="X30" s="197"/>
      <c r="Y30" s="197"/>
      <c r="Z30" s="197"/>
      <c r="AA30" s="197"/>
      <c r="AB30" s="197"/>
      <c r="AC30" s="197"/>
      <c r="AD30" s="197"/>
      <c r="AE30" s="291">
        <f>SUMPRODUCT(AE$10:AE$26,$AB$10:$AB$26)</f>
        <v>0</v>
      </c>
      <c r="AF30" s="291">
        <f>SUMPRODUCT(AF$10:AF$26,$AB$10:$AB$26)</f>
        <v>0</v>
      </c>
      <c r="AG30" s="291">
        <f>SUMPRODUCT(AG$10:AG$26,$AB$10:$AB$26)</f>
        <v>0</v>
      </c>
      <c r="AH30" s="291">
        <f>SUMPRODUCT(AH$10:AH$26,$AB$10:$AB$26)</f>
        <v>0</v>
      </c>
      <c r="AI30" s="291">
        <f>SUMPRODUCT(AI$10:AI$26,$AB$10:$AB$26)</f>
        <v>0</v>
      </c>
      <c r="AJ30" s="267" t="str">
        <f>$AJ$10&amp;$AJ$11&amp;$AJ$12&amp;$AJ$13&amp;$AJ$14&amp;$AJ$15&amp;$AJ$16&amp;$AJ$17&amp;$AJ$18&amp;$AJ$19&amp;$AJ$20&amp;$AJ$21&amp;$AJ$22&amp;$AJ$23&amp;$AJ$24</f>
        <v/>
      </c>
      <c r="AT30" s="100"/>
      <c r="AU30" s="100"/>
    </row>
    <row r="31" spans="1:47" x14ac:dyDescent="0.25">
      <c r="A31" s="109" t="s">
        <v>1727</v>
      </c>
      <c r="B31" s="237" t="str">
        <f ca="1">IF(A31="N",B30,IF(LEN(B30)&lt;&gt;1,"A",IFERROR(CHAR(CODE(LOOKUP(2,1/($B$28:OFFSET(B31,-1,0)&lt;&gt;""),$B$28:OFFSET(B31,-1,0)))+1),"A")))</f>
        <v>C</v>
      </c>
      <c r="C31" s="195" t="s">
        <v>1606</v>
      </c>
      <c r="D31" s="198" t="s">
        <v>1760</v>
      </c>
      <c r="E31" s="592" t="s">
        <v>1827</v>
      </c>
      <c r="F31" s="592"/>
      <c r="G31" s="592"/>
      <c r="H31" s="592"/>
      <c r="I31" s="592"/>
      <c r="J31" s="592"/>
      <c r="K31" s="592"/>
      <c r="L31" s="196" t="str">
        <f>IF(SUM($E$10:$E$26)&gt;=20,"Bill","Central")</f>
        <v>Central</v>
      </c>
      <c r="M31" s="591" t="s">
        <v>1759</v>
      </c>
      <c r="N31" s="591"/>
      <c r="O31" s="197" t="str">
        <f>IFERROR(INDEX('Salary and Cost Data'!$AF$5:$AJ$5,MATCH(IF(MONTH($H31)&gt;6,DATE(YEAR($H31),7,1),DATE(YEAR($H31)-1,7,1)),'Salary and Cost Data'!$AF$3:$AJ$3,0)),"")</f>
        <v/>
      </c>
      <c r="P31" s="197" t="str">
        <f>IFERROR((12-DATEDIF(INDEX('Salary and Cost Data'!$AF$3:$AJ$3,MATCH($O31,'Salary and Cost Data'!$AF$5:$AJ$5,0)),$H31,"M"))/12,"")</f>
        <v/>
      </c>
      <c r="Q31" s="197" t="str">
        <f>IFERROR(INDEX('Salary and Cost Data'!$AF$5:$AJ$5,MATCH(IF(MONTH($K31)&gt;6,DATE(YEAR($K31),7,1),DATE(YEAR($K31)-1,7,1)),'Salary and Cost Data'!$AF$3:$AJ$3,0)),"")</f>
        <v/>
      </c>
      <c r="R31" s="197" t="str">
        <f>IFERROR((DATEDIF(INDEX('Salary and Cost Data'!$AF$3:$AJ$3,MATCH($Q31,'Salary and Cost Data'!$AF$5:$AJ$5,0)),$K31,"M")+1)/12,"")</f>
        <v/>
      </c>
      <c r="S31" s="197"/>
      <c r="T31" s="197"/>
      <c r="U31" s="197"/>
      <c r="V31" s="197"/>
      <c r="W31" s="197"/>
      <c r="X31" s="197"/>
      <c r="Y31" s="197"/>
      <c r="Z31" s="197"/>
      <c r="AA31" s="197"/>
      <c r="AB31" s="197"/>
      <c r="AC31" s="197"/>
      <c r="AD31" s="197"/>
      <c r="AE31" s="291">
        <f>IFERROR(SUM(AE$10:AE$26)*$D$31,0)</f>
        <v>0</v>
      </c>
      <c r="AF31" s="291">
        <f>IFERROR(SUM(AF$10:AF$26)*$D$31,0)</f>
        <v>0</v>
      </c>
      <c r="AG31" s="291">
        <f>IFERROR(SUM(AG$10:AG$26)*$D$31,0)</f>
        <v>0</v>
      </c>
      <c r="AH31" s="291">
        <f>IFERROR(SUM(AH$10:AH$26)*$D$31,0)</f>
        <v>0</v>
      </c>
      <c r="AI31" s="291">
        <f>IFERROR(SUM(AI$10:AI$26)*$D$31,0)</f>
        <v>0</v>
      </c>
      <c r="AJ31" s="267" t="str">
        <f>$AJ$10&amp;$AJ$11&amp;$AJ$12&amp;$AJ$13&amp;$AJ$14&amp;$AJ$15&amp;$AJ$16&amp;$AJ$17&amp;$AJ$18&amp;$AJ$19&amp;$AJ$20&amp;$AJ$21&amp;$AJ$22&amp;$AJ$23&amp;$AJ$24</f>
        <v/>
      </c>
      <c r="AT31" s="100"/>
      <c r="AU31" s="100"/>
    </row>
    <row r="32" spans="1:47" ht="13.8" thickBot="1" x14ac:dyDescent="0.3">
      <c r="A32" s="107" t="s">
        <v>1727</v>
      </c>
      <c r="B32" s="237" t="str">
        <f ca="1">IF(A32="N",B31,IF(LEN(B31)&lt;&gt;1,"A",IFERROR(CHAR(CODE(LOOKUP(2,1/($B$28:OFFSET(B32,-1,0)&lt;&gt;""),$B$28:OFFSET(B32,-1,0)))+1),"A")))</f>
        <v>D</v>
      </c>
      <c r="C32" s="199" t="s">
        <v>1704</v>
      </c>
      <c r="D32" s="261">
        <v>0</v>
      </c>
      <c r="E32" s="593" t="s">
        <v>1807</v>
      </c>
      <c r="F32" s="593"/>
      <c r="G32" s="593"/>
      <c r="H32" s="593"/>
      <c r="I32" s="593"/>
      <c r="J32" s="593"/>
      <c r="K32" s="593"/>
      <c r="L32" s="200" t="s">
        <v>1730</v>
      </c>
      <c r="M32" s="576"/>
      <c r="N32" s="576"/>
      <c r="O32" s="201" t="str">
        <f>IFERROR(INDEX('Salary and Cost Data'!$AF$5:$AJ$5,MATCH(IF(MONTH($H32)&gt;6,DATE(YEAR($H32),7,1),DATE(YEAR($H32)-1,7,1)),'Salary and Cost Data'!$AF$3:$AJ$3,0)),"")</f>
        <v/>
      </c>
      <c r="P32" s="201" t="str">
        <f>IFERROR((12-DATEDIF(INDEX('Salary and Cost Data'!$AF$3:$AJ$3,MATCH($O32,'Salary and Cost Data'!$AF$5:$AJ$5,0)),$H32,"M"))/12,"")</f>
        <v/>
      </c>
      <c r="Q32" s="201" t="str">
        <f>IFERROR(INDEX('Salary and Cost Data'!$AF$5:$AJ$5,MATCH(IF(MONTH($K32)&gt;6,DATE(YEAR($K32),7,1),DATE(YEAR($K32)-1,7,1)),'Salary and Cost Data'!$AF$3:$AJ$3,0)),"")</f>
        <v/>
      </c>
      <c r="R32" s="201" t="str">
        <f>IFERROR((DATEDIF(INDEX('Salary and Cost Data'!$AF$3:$AJ$3,MATCH($Q32,'Salary and Cost Data'!$AF$5:$AJ$5,0)),$K32,"M")+1)/12,"")</f>
        <v/>
      </c>
      <c r="S32" s="201"/>
      <c r="T32" s="201"/>
      <c r="U32" s="201"/>
      <c r="V32" s="201"/>
      <c r="W32" s="201"/>
      <c r="X32" s="201"/>
      <c r="Y32" s="201"/>
      <c r="Z32" s="201"/>
      <c r="AA32" s="201"/>
      <c r="AB32" s="201"/>
      <c r="AC32" s="201"/>
      <c r="AD32" s="201"/>
      <c r="AE32" s="292">
        <f>'2-Expenditures'!$F$6*$D$32</f>
        <v>0</v>
      </c>
      <c r="AF32" s="292">
        <f ca="1">'2-Expenditures'!$F$7*$D$32</f>
        <v>0</v>
      </c>
      <c r="AG32" s="292">
        <f ca="1">'2-Expenditures'!$F$8*$D$32</f>
        <v>0</v>
      </c>
      <c r="AH32" s="292">
        <f>'2-Expenditures'!$F$9*$D$32</f>
        <v>0</v>
      </c>
      <c r="AI32" s="292">
        <f>'2-Expenditures'!$F$10*$D$32</f>
        <v>0</v>
      </c>
      <c r="AJ32" s="268"/>
      <c r="AK32" s="286" t="s">
        <v>1855</v>
      </c>
      <c r="AT32" s="100"/>
      <c r="AU32" s="100"/>
    </row>
    <row r="33" spans="1:47" hidden="1" outlineLevel="1" x14ac:dyDescent="0.25">
      <c r="A33" s="109" t="s">
        <v>1735</v>
      </c>
      <c r="B33" s="237" t="str">
        <f ca="1">IF(A33="N",B32,IF(LEN(B32)&lt;&gt;1,"A",IFERROR(CHAR(CODE(LOOKUP(2,1/($B$28:OFFSET(B33,-1,0)&lt;&gt;""),$B$28:OFFSET(B33,-1,0)))+1),"A")))</f>
        <v>D</v>
      </c>
      <c r="C33" s="199" t="s">
        <v>1845</v>
      </c>
      <c r="D33" s="261">
        <v>0</v>
      </c>
      <c r="E33" s="287">
        <v>0</v>
      </c>
      <c r="F33" s="288">
        <v>45108</v>
      </c>
      <c r="G33" s="289">
        <f>'Salary and Cost Data'!AG8</f>
        <v>2024</v>
      </c>
      <c r="H33" s="290">
        <f>IF(G33&gt;0,DATE(G33,MONTH(F33),1),"")</f>
        <v>45474</v>
      </c>
      <c r="I33" s="288">
        <v>45444</v>
      </c>
      <c r="J33" s="289">
        <f>'Salary and Cost Data'!AG9</f>
        <v>2025</v>
      </c>
      <c r="K33" s="187">
        <f>IF(I33="",DATE(2099,6,30),DATE(J33,MONTH(I33),DAY(EOMONTH(I33,0))))</f>
        <v>45838</v>
      </c>
      <c r="L33" s="200" t="s">
        <v>1730</v>
      </c>
      <c r="M33" s="576"/>
      <c r="N33" s="576"/>
      <c r="O33" s="201" t="str">
        <f>IFERROR(INDEX('Salary and Cost Data'!$AF$5:$AJ$5,MATCH(IF(MONTH($H33)&gt;6,DATE(YEAR($H33),7,1),DATE(YEAR($H33)-1,7,1)),'Salary and Cost Data'!$AF$3:$AJ$3,0)),"")</f>
        <v>Current Year</v>
      </c>
      <c r="P33" s="201">
        <f>IFERROR((12-DATEDIF(INDEX('Salary and Cost Data'!$AF$3:$AJ$3,MATCH($O33,'Salary and Cost Data'!$AF$5:$AJ$5,0)),$H33,"M"))/12,"")</f>
        <v>1</v>
      </c>
      <c r="Q33" s="201" t="str">
        <f>IFERROR(INDEX('Salary and Cost Data'!$AF$5:$AJ$5,MATCH(IF(MONTH($K33)&gt;6,DATE(YEAR($K33),7,1),DATE(YEAR($K33)-1,7,1)),'Salary and Cost Data'!$AF$3:$AJ$3,0)),"")</f>
        <v>Current Year</v>
      </c>
      <c r="R33" s="201">
        <f>IFERROR((DATEDIF(INDEX('Salary and Cost Data'!$AF$3:$AJ$3,MATCH($Q33,'Salary and Cost Data'!$AF$5:$AJ$5,0)),$K33,"M")+1)/12,"")</f>
        <v>1</v>
      </c>
      <c r="S33" s="201"/>
      <c r="T33" s="201"/>
      <c r="U33" s="201"/>
      <c r="V33" s="201"/>
      <c r="W33" s="201"/>
      <c r="X33" s="201"/>
      <c r="Y33" s="201"/>
      <c r="Z33" s="201"/>
      <c r="AA33" s="201"/>
      <c r="AB33" s="201"/>
      <c r="AC33" s="201"/>
      <c r="AD33" s="201"/>
      <c r="AE33" s="293">
        <f>$D33*ROUND(IFERROR(IF(AND($H33&lt;='Salary and Cost Data'!AF$4,$K33&gt;='Salary and Cost Data'!AF$3),1,0)*IF(LEFT(AE$9,LEN(AE$9)-13)=$O33,$P33,1)*IF(LEFT(AE$9,LEN(AE$9)-13)=$Q33,$R33,1)*$E33,0),1)</f>
        <v>0</v>
      </c>
      <c r="AF33" s="293">
        <f>$D33*ROUND(IFERROR(IF(AND($H33&lt;='Salary and Cost Data'!AG$4,$K33&gt;='Salary and Cost Data'!AG$3),1,0)*IF(LEFT(AF$9,LEN(AF$9)-13)=$O33,$P33,1)*IF(LEFT(AF$9,LEN(AF$9)-13)=$Q33,$R33,1)*$E33,0),1)</f>
        <v>0</v>
      </c>
      <c r="AG33" s="293">
        <f>$D33*ROUND(IFERROR(IF(AND($H33&lt;='Salary and Cost Data'!AH$4,$K33&gt;='Salary and Cost Data'!AH$3),1,0)*IF(LEFT(AG$9,LEN(AG$9)-13)=$O33,$P33,1)*IF(LEFT(AG$9,LEN(AG$9)-13)=$Q33,$R33,1)*$E33,0),1)</f>
        <v>0</v>
      </c>
      <c r="AH33" s="293">
        <f>$D33*ROUND(IFERROR(IF(AND($H33&lt;='Salary and Cost Data'!AI$4,$K33&gt;='Salary and Cost Data'!AI$3),1,0)*IF(LEFT(AH$9,LEN(AH$9)-13)=$O33,$P33,1)*IF(LEFT(AH$9,LEN(AH$9)-13)=$Q33,$R33,1)*$E33,0),1)</f>
        <v>0</v>
      </c>
      <c r="AI33" s="293">
        <f>$D33*ROUND(IFERROR(IF(AND($H33&lt;='Salary and Cost Data'!AJ$4,$K33&gt;='Salary and Cost Data'!AJ$3),1,0)*IF(LEFT(AI$9,LEN(AI$9)-13)=$O33,$P33,1)*IF(LEFT(AI$9,LEN(AI$9)-13)=$Q33,$R33,1)*$E33,0),1)</f>
        <v>0</v>
      </c>
      <c r="AJ33" s="268"/>
      <c r="AT33" s="100"/>
      <c r="AU33" s="100"/>
    </row>
    <row r="34" spans="1:47" hidden="1" outlineLevel="1" x14ac:dyDescent="0.25">
      <c r="A34" s="109" t="s">
        <v>1735</v>
      </c>
      <c r="B34" s="237" t="str">
        <f ca="1">IF(A34="N",B33,IF(LEN(B33)&lt;&gt;1,"A",IFERROR(CHAR(CODE(LOOKUP(2,1/($B$28:OFFSET(B34,-1,0)&lt;&gt;""),$B$28:OFFSET(B34,-1,0)))+1),"A")))</f>
        <v>D</v>
      </c>
      <c r="C34" s="199" t="s">
        <v>1846</v>
      </c>
      <c r="D34" s="261">
        <v>0</v>
      </c>
      <c r="E34" s="287">
        <v>0</v>
      </c>
      <c r="F34" s="288">
        <v>45108</v>
      </c>
      <c r="G34" s="289">
        <f>'Salary and Cost Data'!AG9</f>
        <v>2025</v>
      </c>
      <c r="H34" s="290">
        <f>IF(G34&gt;0,DATE(G34,MONTH(F34),1),"")</f>
        <v>45839</v>
      </c>
      <c r="I34" s="288">
        <v>45445</v>
      </c>
      <c r="J34" s="289">
        <f>'Salary and Cost Data'!AG10</f>
        <v>2026</v>
      </c>
      <c r="K34" s="187">
        <f>IF(I34="",DATE(2099,6,30),DATE(J34,MONTH(I34),DAY(EOMONTH(I34,0))))</f>
        <v>46203</v>
      </c>
      <c r="L34" s="200" t="s">
        <v>1730</v>
      </c>
      <c r="M34" s="576"/>
      <c r="N34" s="576"/>
      <c r="O34" s="201" t="str">
        <f>IFERROR(INDEX('Salary and Cost Data'!$AF$5:$AJ$5,MATCH(IF(MONTH($H34)&gt;6,DATE(YEAR($H34),7,1),DATE(YEAR($H34)-1,7,1)),'Salary and Cost Data'!$AF$3:$AJ$3,0)),"")</f>
        <v>Budget Year</v>
      </c>
      <c r="P34" s="201">
        <f>IFERROR((12-DATEDIF(INDEX('Salary and Cost Data'!$AF$3:$AJ$3,MATCH($O34,'Salary and Cost Data'!$AF$5:$AJ$5,0)),$H34,"M"))/12,"")</f>
        <v>1</v>
      </c>
      <c r="Q34" s="201" t="str">
        <f>IFERROR(INDEX('Salary and Cost Data'!$AF$5:$AJ$5,MATCH(IF(MONTH($K34)&gt;6,DATE(YEAR($K34),7,1),DATE(YEAR($K34)-1,7,1)),'Salary and Cost Data'!$AF$3:$AJ$3,0)),"")</f>
        <v>Budget Year</v>
      </c>
      <c r="R34" s="201">
        <f>IFERROR((DATEDIF(INDEX('Salary and Cost Data'!$AF$3:$AJ$3,MATCH($Q34,'Salary and Cost Data'!$AF$5:$AJ$5,0)),$K34,"M")+1)/12,"")</f>
        <v>1</v>
      </c>
      <c r="S34" s="201"/>
      <c r="T34" s="201"/>
      <c r="U34" s="201"/>
      <c r="V34" s="201"/>
      <c r="W34" s="201"/>
      <c r="X34" s="201"/>
      <c r="Y34" s="201"/>
      <c r="Z34" s="201"/>
      <c r="AA34" s="201"/>
      <c r="AB34" s="201"/>
      <c r="AC34" s="201"/>
      <c r="AD34" s="201"/>
      <c r="AE34" s="293">
        <f>$D34*ROUND(IFERROR(IF(AND($H34&lt;='Salary and Cost Data'!AF$4,$K34&gt;='Salary and Cost Data'!AF$3),1,0)*IF(LEFT(AE$9,LEN(AE$9)-13)=$O34,$P34,1)*IF(LEFT(AE$9,LEN(AE$9)-13)=$Q34,$R34,1)*$E34,0),1)</f>
        <v>0</v>
      </c>
      <c r="AF34" s="293">
        <f>$D34*ROUND(IFERROR(IF(AND($H34&lt;='Salary and Cost Data'!AG$4,$K34&gt;='Salary and Cost Data'!AG$3),1,0)*IF(LEFT(AF$9,LEN(AF$9)-13)=$O34,$P34,1)*IF(LEFT(AF$9,LEN(AF$9)-13)=$Q34,$R34,1)*$E34,0),1)</f>
        <v>0</v>
      </c>
      <c r="AG34" s="293">
        <f>$D34*ROUND(IFERROR(IF(AND($H34&lt;='Salary and Cost Data'!AH$4,$K34&gt;='Salary and Cost Data'!AH$3),1,0)*IF(LEFT(AG$9,LEN(AG$9)-13)=$O34,$P34,1)*IF(LEFT(AG$9,LEN(AG$9)-13)=$Q34,$R34,1)*$E34,0),1)</f>
        <v>0</v>
      </c>
      <c r="AH34" s="293">
        <f>$D34*ROUND(IFERROR(IF(AND($H34&lt;='Salary and Cost Data'!AI$4,$K34&gt;='Salary and Cost Data'!AI$3),1,0)*IF(LEFT(AH$9,LEN(AH$9)-13)=$O34,$P34,1)*IF(LEFT(AH$9,LEN(AH$9)-13)=$Q34,$R34,1)*$E34,0),1)</f>
        <v>0</v>
      </c>
      <c r="AI34" s="293">
        <f>$D34*ROUND(IFERROR(IF(AND($H34&lt;='Salary and Cost Data'!AJ$4,$K34&gt;='Salary and Cost Data'!AJ$3),1,0)*IF(LEFT(AI$9,LEN(AI$9)-13)=$O34,$P34,1)*IF(LEFT(AI$9,LEN(AI$9)-13)=$Q34,$R34,1)*$E34,0),1)</f>
        <v>0</v>
      </c>
      <c r="AJ34" s="268"/>
      <c r="AT34" s="100"/>
      <c r="AU34" s="100"/>
    </row>
    <row r="35" spans="1:47" hidden="1" outlineLevel="1" x14ac:dyDescent="0.25">
      <c r="A35" s="109" t="s">
        <v>1735</v>
      </c>
      <c r="B35" s="237" t="str">
        <f ca="1">IF(A35="N",B34,IF(LEN(B34)&lt;&gt;1,"A",IFERROR(CHAR(CODE(LOOKUP(2,1/($B$28:OFFSET(B35,-1,0)&lt;&gt;""),$B$28:OFFSET(B35,-1,0)))+1),"A")))</f>
        <v>D</v>
      </c>
      <c r="C35" s="199" t="s">
        <v>1847</v>
      </c>
      <c r="D35" s="261">
        <v>0</v>
      </c>
      <c r="E35" s="287">
        <v>0</v>
      </c>
      <c r="F35" s="288">
        <v>45108</v>
      </c>
      <c r="G35" s="289">
        <f>'Salary and Cost Data'!AG10</f>
        <v>2026</v>
      </c>
      <c r="H35" s="290">
        <f>IF(G35&gt;0,DATE(G35,MONTH(F35),1),"")</f>
        <v>46204</v>
      </c>
      <c r="I35" s="288">
        <v>45446</v>
      </c>
      <c r="J35" s="289">
        <f>'Salary and Cost Data'!AG11</f>
        <v>2027</v>
      </c>
      <c r="K35" s="187">
        <f>IF(I35="",DATE(2099,6,30),DATE(J35,MONTH(I35),DAY(EOMONTH(I35,0))))</f>
        <v>46568</v>
      </c>
      <c r="L35" s="200" t="s">
        <v>1730</v>
      </c>
      <c r="M35" s="576"/>
      <c r="N35" s="576"/>
      <c r="O35" s="201" t="str">
        <f>IFERROR(INDEX('Salary and Cost Data'!$AF$5:$AJ$5,MATCH(IF(MONTH($H35)&gt;6,DATE(YEAR($H35),7,1),DATE(YEAR($H35)-1,7,1)),'Salary and Cost Data'!$AF$3:$AJ$3,0)),"")</f>
        <v>Out Year 1</v>
      </c>
      <c r="P35" s="201">
        <f>IFERROR((12-DATEDIF(INDEX('Salary and Cost Data'!$AF$3:$AJ$3,MATCH($O35,'Salary and Cost Data'!$AF$5:$AJ$5,0)),$H35,"M"))/12,"")</f>
        <v>1</v>
      </c>
      <c r="Q35" s="201" t="str">
        <f>IFERROR(INDEX('Salary and Cost Data'!$AF$5:$AJ$5,MATCH(IF(MONTH($K35)&gt;6,DATE(YEAR($K35),7,1),DATE(YEAR($K35)-1,7,1)),'Salary and Cost Data'!$AF$3:$AJ$3,0)),"")</f>
        <v>Out Year 1</v>
      </c>
      <c r="R35" s="201">
        <f>IFERROR((DATEDIF(INDEX('Salary and Cost Data'!$AF$3:$AJ$3,MATCH($Q35,'Salary and Cost Data'!$AF$5:$AJ$5,0)),$K35,"M")+1)/12,"")</f>
        <v>1</v>
      </c>
      <c r="S35" s="201"/>
      <c r="T35" s="201"/>
      <c r="U35" s="201"/>
      <c r="V35" s="201"/>
      <c r="W35" s="201"/>
      <c r="X35" s="201"/>
      <c r="Y35" s="201"/>
      <c r="Z35" s="201"/>
      <c r="AA35" s="201"/>
      <c r="AB35" s="201"/>
      <c r="AC35" s="201"/>
      <c r="AD35" s="201"/>
      <c r="AE35" s="293">
        <f>$D35*ROUND(IFERROR(IF(AND($H35&lt;='Salary and Cost Data'!AF$4,$K35&gt;='Salary and Cost Data'!AF$3),1,0)*IF(LEFT(AE$9,LEN(AE$9)-13)=$O35,$P35,1)*IF(LEFT(AE$9,LEN(AE$9)-13)=$Q35,$R35,1)*$E35,0),1)</f>
        <v>0</v>
      </c>
      <c r="AF35" s="293">
        <f>$D35*ROUND(IFERROR(IF(AND($H35&lt;='Salary and Cost Data'!AG$4,$K35&gt;='Salary and Cost Data'!AG$3),1,0)*IF(LEFT(AF$9,LEN(AF$9)-13)=$O35,$P35,1)*IF(LEFT(AF$9,LEN(AF$9)-13)=$Q35,$R35,1)*$E35,0),1)</f>
        <v>0</v>
      </c>
      <c r="AG35" s="293">
        <f>$D35*ROUND(IFERROR(IF(AND($H35&lt;='Salary and Cost Data'!AH$4,$K35&gt;='Salary and Cost Data'!AH$3),1,0)*IF(LEFT(AG$9,LEN(AG$9)-13)=$O35,$P35,1)*IF(LEFT(AG$9,LEN(AG$9)-13)=$Q35,$R35,1)*$E35,0),1)</f>
        <v>0</v>
      </c>
      <c r="AH35" s="293">
        <f>$D35*ROUND(IFERROR(IF(AND($H35&lt;='Salary and Cost Data'!AI$4,$K35&gt;='Salary and Cost Data'!AI$3),1,0)*IF(LEFT(AH$9,LEN(AH$9)-13)=$O35,$P35,1)*IF(LEFT(AH$9,LEN(AH$9)-13)=$Q35,$R35,1)*$E35,0),1)</f>
        <v>0</v>
      </c>
      <c r="AI35" s="293">
        <f>$D35*ROUND(IFERROR(IF(AND($H35&lt;='Salary and Cost Data'!AJ$4,$K35&gt;='Salary and Cost Data'!AJ$3),1,0)*IF(LEFT(AI$9,LEN(AI$9)-13)=$O35,$P35,1)*IF(LEFT(AI$9,LEN(AI$9)-13)=$Q35,$R35,1)*$E35,0),1)</f>
        <v>0</v>
      </c>
      <c r="AJ35" s="268"/>
      <c r="AT35" s="100"/>
      <c r="AU35" s="100"/>
    </row>
    <row r="36" spans="1:47" hidden="1" outlineLevel="1" x14ac:dyDescent="0.25">
      <c r="A36" s="109" t="s">
        <v>1735</v>
      </c>
      <c r="B36" s="237" t="str">
        <f ca="1">IF(A36="N",B35,IF(LEN(B35)&lt;&gt;1,"A",IFERROR(CHAR(CODE(LOOKUP(2,1/($B$28:OFFSET(B36,-1,0)&lt;&gt;""),$B$28:OFFSET(B36,-1,0)))+1),"A")))</f>
        <v>D</v>
      </c>
      <c r="C36" s="199" t="s">
        <v>1848</v>
      </c>
      <c r="D36" s="261">
        <v>0</v>
      </c>
      <c r="E36" s="287">
        <v>0</v>
      </c>
      <c r="F36" s="288">
        <v>45108</v>
      </c>
      <c r="G36" s="289">
        <f>'Salary and Cost Data'!AG11</f>
        <v>2027</v>
      </c>
      <c r="H36" s="290">
        <f>IF(G36&gt;0,DATE(G36,MONTH(F36),1),"")</f>
        <v>46569</v>
      </c>
      <c r="I36" s="288">
        <v>45447</v>
      </c>
      <c r="J36" s="289">
        <f>'Salary and Cost Data'!AG12</f>
        <v>2028</v>
      </c>
      <c r="K36" s="187">
        <f>IF(I36="",DATE(2099,6,30),DATE(J36,MONTH(I36),DAY(EOMONTH(I36,0))))</f>
        <v>46934</v>
      </c>
      <c r="L36" s="200" t="s">
        <v>1730</v>
      </c>
      <c r="M36" s="576"/>
      <c r="N36" s="576"/>
      <c r="O36" s="201" t="str">
        <f>IFERROR(INDEX('Salary and Cost Data'!$AF$5:$AJ$5,MATCH(IF(MONTH($H36)&gt;6,DATE(YEAR($H36),7,1),DATE(YEAR($H36)-1,7,1)),'Salary and Cost Data'!$AF$3:$AJ$3,0)),"")</f>
        <v>Out Year 2</v>
      </c>
      <c r="P36" s="201">
        <f>IFERROR((12-DATEDIF(INDEX('Salary and Cost Data'!$AF$3:$AJ$3,MATCH($O36,'Salary and Cost Data'!$AF$5:$AJ$5,0)),$H36,"M"))/12,"")</f>
        <v>1</v>
      </c>
      <c r="Q36" s="201" t="str">
        <f>IFERROR(INDEX('Salary and Cost Data'!$AF$5:$AJ$5,MATCH(IF(MONTH($K36)&gt;6,DATE(YEAR($K36),7,1),DATE(YEAR($K36)-1,7,1)),'Salary and Cost Data'!$AF$3:$AJ$3,0)),"")</f>
        <v>Out Year 2</v>
      </c>
      <c r="R36" s="201">
        <f>IFERROR((DATEDIF(INDEX('Salary and Cost Data'!$AF$3:$AJ$3,MATCH($Q36,'Salary and Cost Data'!$AF$5:$AJ$5,0)),$K36,"M")+1)/12,"")</f>
        <v>1</v>
      </c>
      <c r="S36" s="201"/>
      <c r="T36" s="201"/>
      <c r="U36" s="201"/>
      <c r="V36" s="201"/>
      <c r="W36" s="201"/>
      <c r="X36" s="201"/>
      <c r="Y36" s="201"/>
      <c r="Z36" s="201"/>
      <c r="AA36" s="201"/>
      <c r="AB36" s="201"/>
      <c r="AC36" s="201"/>
      <c r="AD36" s="201"/>
      <c r="AE36" s="293">
        <f>$D36*ROUND(IFERROR(IF(AND($H36&lt;='Salary and Cost Data'!AF$4,$K36&gt;='Salary and Cost Data'!AF$3),1,0)*IF(LEFT(AE$9,LEN(AE$9)-13)=$O36,$P36,1)*IF(LEFT(AE$9,LEN(AE$9)-13)=$Q36,$R36,1)*$E36,0),1)</f>
        <v>0</v>
      </c>
      <c r="AF36" s="293">
        <f>$D36*ROUND(IFERROR(IF(AND($H36&lt;='Salary and Cost Data'!AG$4,$K36&gt;='Salary and Cost Data'!AG$3),1,0)*IF(LEFT(AF$9,LEN(AF$9)-13)=$O36,$P36,1)*IF(LEFT(AF$9,LEN(AF$9)-13)=$Q36,$R36,1)*$E36,0),1)</f>
        <v>0</v>
      </c>
      <c r="AG36" s="293">
        <f>$D36*ROUND(IFERROR(IF(AND($H36&lt;='Salary and Cost Data'!AH$4,$K36&gt;='Salary and Cost Data'!AH$3),1,0)*IF(LEFT(AG$9,LEN(AG$9)-13)=$O36,$P36,1)*IF(LEFT(AG$9,LEN(AG$9)-13)=$Q36,$R36,1)*$E36,0),1)</f>
        <v>0</v>
      </c>
      <c r="AH36" s="293">
        <f>$D36*ROUND(IFERROR(IF(AND($H36&lt;='Salary and Cost Data'!AI$4,$K36&gt;='Salary and Cost Data'!AI$3),1,0)*IF(LEFT(AH$9,LEN(AH$9)-13)=$O36,$P36,1)*IF(LEFT(AH$9,LEN(AH$9)-13)=$Q36,$R36,1)*$E36,0),1)</f>
        <v>0</v>
      </c>
      <c r="AI36" s="293">
        <f>$D36*ROUND(IFERROR(IF(AND($H36&lt;='Salary and Cost Data'!AJ$4,$K36&gt;='Salary and Cost Data'!AJ$3),1,0)*IF(LEFT(AI$9,LEN(AI$9)-13)=$O36,$P36,1)*IF(LEFT(AI$9,LEN(AI$9)-13)=$Q36,$R36,1)*$E36,0),1)</f>
        <v>0</v>
      </c>
      <c r="AJ36" s="268"/>
      <c r="AT36" s="100"/>
      <c r="AU36" s="100"/>
    </row>
    <row r="37" spans="1:47" ht="13.8" hidden="1" outlineLevel="1" thickBot="1" x14ac:dyDescent="0.3">
      <c r="A37" s="109" t="s">
        <v>1735</v>
      </c>
      <c r="B37" s="237" t="str">
        <f ca="1">IF(A37="N",B36,IF(LEN(B36)&lt;&gt;1,"A",IFERROR(CHAR(CODE(LOOKUP(2,1/($B$28:OFFSET(B37,-1,0)&lt;&gt;""),$B$28:OFFSET(B37,-1,0)))+1),"A")))</f>
        <v>D</v>
      </c>
      <c r="C37" s="199" t="s">
        <v>1849</v>
      </c>
      <c r="D37" s="261">
        <v>0</v>
      </c>
      <c r="E37" s="287">
        <v>0</v>
      </c>
      <c r="F37" s="288">
        <v>45108</v>
      </c>
      <c r="G37" s="289">
        <f>'Salary and Cost Data'!AG12</f>
        <v>2028</v>
      </c>
      <c r="H37" s="290">
        <f>IF(G37&gt;0,DATE(G37,MONTH(F37),1),"")</f>
        <v>46935</v>
      </c>
      <c r="I37" s="288">
        <v>45448</v>
      </c>
      <c r="J37" s="289">
        <f>'Salary and Cost Data'!AG13</f>
        <v>2029</v>
      </c>
      <c r="K37" s="187">
        <f>IF(I37="",DATE(2099,6,30),DATE(J37,MONTH(I37),DAY(EOMONTH(I37,0))))</f>
        <v>47299</v>
      </c>
      <c r="L37" s="200" t="s">
        <v>1730</v>
      </c>
      <c r="M37" s="576"/>
      <c r="N37" s="576"/>
      <c r="O37" s="201" t="str">
        <f>IFERROR(INDEX('Salary and Cost Data'!$AF$5:$AJ$5,MATCH(IF(MONTH($H37)&gt;6,DATE(YEAR($H37),7,1),DATE(YEAR($H37)-1,7,1)),'Salary and Cost Data'!$AF$3:$AJ$3,0)),"")</f>
        <v>Out Year 3</v>
      </c>
      <c r="P37" s="201">
        <f>IFERROR((12-DATEDIF(INDEX('Salary and Cost Data'!$AF$3:$AJ$3,MATCH($O37,'Salary and Cost Data'!$AF$5:$AJ$5,0)),$H37,"M"))/12,"")</f>
        <v>1</v>
      </c>
      <c r="Q37" s="201" t="str">
        <f>IFERROR(INDEX('Salary and Cost Data'!$AF$5:$AJ$5,MATCH(IF(MONTH($K37)&gt;6,DATE(YEAR($K37),7,1),DATE(YEAR($K37)-1,7,1)),'Salary and Cost Data'!$AF$3:$AJ$3,0)),"")</f>
        <v>Out Year 3</v>
      </c>
      <c r="R37" s="201">
        <f>IFERROR((DATEDIF(INDEX('Salary and Cost Data'!$AF$3:$AJ$3,MATCH($Q37,'Salary and Cost Data'!$AF$5:$AJ$5,0)),$K37,"M")+1)/12,"")</f>
        <v>1</v>
      </c>
      <c r="S37" s="201"/>
      <c r="T37" s="201"/>
      <c r="U37" s="201"/>
      <c r="V37" s="201"/>
      <c r="W37" s="201"/>
      <c r="X37" s="201"/>
      <c r="Y37" s="201"/>
      <c r="Z37" s="201"/>
      <c r="AA37" s="201"/>
      <c r="AB37" s="201"/>
      <c r="AC37" s="201"/>
      <c r="AD37" s="201"/>
      <c r="AE37" s="293">
        <f>$D37*ROUND(IFERROR(IF(AND($H37&lt;='Salary and Cost Data'!AF$4,$K37&gt;='Salary and Cost Data'!AF$3),1,0)*IF(LEFT(AE$9,LEN(AE$9)-13)=$O37,$P37,1)*IF(LEFT(AE$9,LEN(AE$9)-13)=$Q37,$R37,1)*$E37,0),1)</f>
        <v>0</v>
      </c>
      <c r="AF37" s="293">
        <f>$D37*ROUND(IFERROR(IF(AND($H37&lt;='Salary and Cost Data'!AG$4,$K37&gt;='Salary and Cost Data'!AG$3),1,0)*IF(LEFT(AF$9,LEN(AF$9)-13)=$O37,$P37,1)*IF(LEFT(AF$9,LEN(AF$9)-13)=$Q37,$R37,1)*$E37,0),1)</f>
        <v>0</v>
      </c>
      <c r="AG37" s="293">
        <f>$D37*ROUND(IFERROR(IF(AND($H37&lt;='Salary and Cost Data'!AH$4,$K37&gt;='Salary and Cost Data'!AH$3),1,0)*IF(LEFT(AG$9,LEN(AG$9)-13)=$O37,$P37,1)*IF(LEFT(AG$9,LEN(AG$9)-13)=$Q37,$R37,1)*$E37,0),1)</f>
        <v>0</v>
      </c>
      <c r="AH37" s="293">
        <f>$D37*ROUND(IFERROR(IF(AND($H37&lt;='Salary and Cost Data'!AI$4,$K37&gt;='Salary and Cost Data'!AI$3),1,0)*IF(LEFT(AH$9,LEN(AH$9)-13)=$O37,$P37,1)*IF(LEFT(AH$9,LEN(AH$9)-13)=$Q37,$R37,1)*$E37,0),1)</f>
        <v>0</v>
      </c>
      <c r="AI37" s="293">
        <f>$D37*ROUND(IFERROR(IF(AND($H37&lt;='Salary and Cost Data'!AJ$4,$K37&gt;='Salary and Cost Data'!AJ$3),1,0)*IF(LEFT(AI$9,LEN(AI$9)-13)=$O37,$P37,1)*IF(LEFT(AI$9,LEN(AI$9)-13)=$Q37,$R37,1)*$E37,0),1)</f>
        <v>0</v>
      </c>
      <c r="AJ37" s="268"/>
      <c r="AT37" s="100"/>
      <c r="AU37" s="100"/>
    </row>
    <row r="38" spans="1:47" ht="19.95" customHeight="1" collapsed="1" thickTop="1" x14ac:dyDescent="0.25">
      <c r="B38" s="240" t="str">
        <f ca="1">IFERROR(CHAR(CODE(LOOKUP(2,1/(B29:OFFSET(B38,-1,0)&lt;&gt;""),B29:OFFSET(B38,-1,0)))+1),"A")</f>
        <v>E</v>
      </c>
      <c r="C38" s="584" t="s">
        <v>1842</v>
      </c>
      <c r="D38" s="584"/>
      <c r="E38" s="584"/>
      <c r="F38" s="584"/>
      <c r="G38" s="584"/>
      <c r="H38" s="584"/>
      <c r="I38" s="584"/>
      <c r="J38" s="584"/>
      <c r="K38" s="584"/>
      <c r="L38" s="584"/>
      <c r="M38" s="584"/>
      <c r="N38" s="584"/>
      <c r="O38" s="241"/>
      <c r="P38" s="241"/>
      <c r="Q38" s="241"/>
      <c r="R38" s="241"/>
      <c r="S38" s="241"/>
      <c r="T38" s="241"/>
      <c r="U38" s="241"/>
      <c r="V38" s="241"/>
      <c r="W38" s="241"/>
      <c r="X38" s="241"/>
      <c r="Y38" s="241"/>
      <c r="Z38" s="241"/>
      <c r="AA38" s="241"/>
      <c r="AB38" s="241"/>
      <c r="AC38" s="241"/>
      <c r="AD38" s="241"/>
      <c r="AE38" s="242">
        <f ca="1">SUMIFS(AE29:OFFSET(AE38,-1,0),$A29:OFFSET($A38,-1,0),"Y")</f>
        <v>0</v>
      </c>
      <c r="AF38" s="242">
        <f ca="1">SUMIFS(AF29:OFFSET(AF38,-1,0),$A29:OFFSET($A38,-1,0),"Y")</f>
        <v>0</v>
      </c>
      <c r="AG38" s="242">
        <f ca="1">SUMIFS(AG29:OFFSET(AG38,-1,0),$A29:OFFSET($A38,-1,0),"Y")</f>
        <v>0</v>
      </c>
      <c r="AH38" s="242">
        <f ca="1">SUMIFS(AH29:OFFSET(AH38,-1,0),$A29:OFFSET($A38,-1,0),"Y")</f>
        <v>0</v>
      </c>
      <c r="AI38" s="242">
        <f ca="1">SUMIFS(AI29:OFFSET(AI38,-1,0),$A29:OFFSET($A38,-1,0),"Y")</f>
        <v>0</v>
      </c>
      <c r="AJ38" s="243"/>
    </row>
    <row r="39" spans="1:47" ht="19.95" customHeight="1" x14ac:dyDescent="0.25">
      <c r="B39" s="209"/>
      <c r="C39" s="210"/>
      <c r="D39" s="210"/>
      <c r="E39" s="210"/>
      <c r="F39" s="210"/>
      <c r="G39" s="210"/>
      <c r="H39" s="210"/>
      <c r="I39" s="210"/>
      <c r="J39" s="210"/>
      <c r="K39" s="210"/>
      <c r="L39" s="210"/>
      <c r="M39" s="210"/>
      <c r="N39" s="210"/>
      <c r="O39" s="211"/>
      <c r="P39" s="211"/>
      <c r="Q39" s="211"/>
      <c r="R39" s="211"/>
      <c r="S39" s="211"/>
      <c r="T39" s="211"/>
      <c r="U39" s="211"/>
      <c r="V39" s="211"/>
      <c r="W39" s="211"/>
      <c r="X39" s="211"/>
      <c r="Y39" s="211"/>
      <c r="Z39" s="211"/>
      <c r="AA39" s="211"/>
      <c r="AB39" s="211"/>
      <c r="AC39" s="211"/>
      <c r="AD39" s="211"/>
      <c r="AE39" s="212"/>
      <c r="AF39" s="212"/>
      <c r="AG39" s="212"/>
      <c r="AH39" s="212"/>
      <c r="AI39" s="212"/>
      <c r="AJ39" s="210"/>
    </row>
    <row r="40" spans="1:47" ht="19.95" customHeight="1" x14ac:dyDescent="0.25">
      <c r="B40" s="286" t="s">
        <v>1905</v>
      </c>
      <c r="C40" s="210"/>
      <c r="D40" s="210"/>
      <c r="E40" s="210"/>
      <c r="F40" s="210"/>
      <c r="G40" s="210"/>
      <c r="H40" s="210"/>
      <c r="I40" s="210"/>
      <c r="J40" s="210"/>
      <c r="K40" s="210"/>
      <c r="L40" s="210"/>
      <c r="M40" s="210"/>
      <c r="N40" s="210"/>
      <c r="O40" s="211"/>
      <c r="P40" s="211"/>
      <c r="Q40" s="211"/>
      <c r="R40" s="211"/>
      <c r="S40" s="211"/>
      <c r="T40" s="211"/>
      <c r="U40" s="211"/>
      <c r="V40" s="211"/>
      <c r="W40" s="211"/>
      <c r="X40" s="211"/>
      <c r="Y40" s="211"/>
      <c r="Z40" s="211"/>
      <c r="AA40" s="211"/>
      <c r="AB40" s="211"/>
      <c r="AC40" s="211"/>
      <c r="AD40" s="211"/>
      <c r="AE40" s="212"/>
      <c r="AF40" s="212"/>
      <c r="AG40" s="212"/>
      <c r="AH40" s="212"/>
      <c r="AI40" s="212"/>
      <c r="AJ40" s="210"/>
    </row>
    <row r="41" spans="1:47" s="298" customFormat="1" ht="19.2" hidden="1" customHeight="1" outlineLevel="1" x14ac:dyDescent="0.25">
      <c r="A41" s="295"/>
      <c r="B41" s="579" t="s">
        <v>1838</v>
      </c>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297"/>
    </row>
    <row r="42" spans="1:47" ht="39.6" hidden="1" outlineLevel="1" x14ac:dyDescent="0.25">
      <c r="A42" s="177" t="s">
        <v>1734</v>
      </c>
      <c r="B42" s="326" t="s">
        <v>1612</v>
      </c>
      <c r="C42" s="327" t="s">
        <v>1613</v>
      </c>
      <c r="D42" s="326" t="s">
        <v>1614</v>
      </c>
      <c r="E42" s="327" t="s">
        <v>22</v>
      </c>
      <c r="F42" s="327" t="s">
        <v>1808</v>
      </c>
      <c r="G42" s="327" t="s">
        <v>1809</v>
      </c>
      <c r="H42" s="328" t="s">
        <v>1726</v>
      </c>
      <c r="I42" s="329" t="s">
        <v>1810</v>
      </c>
      <c r="J42" s="329" t="s">
        <v>1811</v>
      </c>
      <c r="K42" s="328" t="s">
        <v>1562</v>
      </c>
      <c r="L42" s="329" t="s">
        <v>1762</v>
      </c>
      <c r="M42" s="581" t="s">
        <v>1834</v>
      </c>
      <c r="N42" s="581"/>
      <c r="O42" s="330" t="s">
        <v>1581</v>
      </c>
      <c r="P42" s="330" t="s">
        <v>1579</v>
      </c>
      <c r="Q42" s="330" t="s">
        <v>1582</v>
      </c>
      <c r="R42" s="330" t="s">
        <v>1580</v>
      </c>
      <c r="S42" s="330"/>
      <c r="T42" s="330"/>
      <c r="U42" s="330"/>
      <c r="V42" s="330"/>
      <c r="W42" s="330"/>
      <c r="X42" s="330"/>
      <c r="Y42" s="330"/>
      <c r="Z42" s="330"/>
      <c r="AA42" s="330"/>
      <c r="AB42" s="330"/>
      <c r="AC42" s="330"/>
      <c r="AD42" s="330"/>
      <c r="AE42" s="331" t="s">
        <v>1572</v>
      </c>
      <c r="AF42" s="331" t="s">
        <v>1573</v>
      </c>
      <c r="AG42" s="331" t="s">
        <v>1574</v>
      </c>
      <c r="AH42" s="331" t="s">
        <v>1575</v>
      </c>
      <c r="AI42" s="331" t="s">
        <v>1576</v>
      </c>
      <c r="AJ42" s="332" t="s">
        <v>1932</v>
      </c>
    </row>
    <row r="43" spans="1:47" hidden="1" outlineLevel="1" x14ac:dyDescent="0.25">
      <c r="A43" s="177"/>
      <c r="B43" s="333"/>
      <c r="C43" s="282" t="s">
        <v>1856</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334"/>
    </row>
    <row r="44" spans="1:47" hidden="1" outlineLevel="1" x14ac:dyDescent="0.25">
      <c r="A44" s="107" t="s">
        <v>1727</v>
      </c>
      <c r="B44" s="237" t="str">
        <f ca="1">IF(A44="N",B43,IF(LEN(B43)&lt;&gt;1,"A",IFERROR(CHAR(CODE(LOOKUP(2,1/($B$43:OFFSET(B44,-1,0)&lt;&gt;""),$B$43:OFFSET(B44,-1,0)))+1),"A")))</f>
        <v>A</v>
      </c>
      <c r="C44" s="270"/>
      <c r="D44" s="294">
        <f>IFERROR(INDEX($D$57:$D$80,MATCH(C44,$C$57:$C$80,0)),0)</f>
        <v>0</v>
      </c>
      <c r="E44" s="271"/>
      <c r="F44" s="272"/>
      <c r="G44" s="273"/>
      <c r="H44" s="274" t="str">
        <f>IF(G44&gt;0,DATE(G44,MONTH(F44),1),"")</f>
        <v/>
      </c>
      <c r="I44" s="278" t="str">
        <f t="shared" ref="I44:J47" si="5">IF(F44="","",F44)</f>
        <v/>
      </c>
      <c r="J44" s="279" t="str">
        <f t="shared" si="5"/>
        <v/>
      </c>
      <c r="K44" s="187">
        <f t="shared" ref="K44:K52" si="6">IF(I44="",DATE(2099,6,30),DATE(J44,MONTH(I44),DAY(EOMONTH(I44,0))))</f>
        <v>72866</v>
      </c>
      <c r="L44" s="196" t="s">
        <v>1725</v>
      </c>
      <c r="M44" s="580"/>
      <c r="N44" s="580"/>
      <c r="O44" s="197" t="str">
        <f>IFERROR(INDEX('Salary and Cost Data'!$AF$5:$AJ$5,MATCH(IF(MONTH($H44)&gt;6,DATE(YEAR($H44),7,1),DATE(YEAR($H44)-1,7,1)),'Salary and Cost Data'!$AF$3:$AJ$3,0)),"")</f>
        <v/>
      </c>
      <c r="P44" s="197">
        <v>1</v>
      </c>
      <c r="Q44" s="197" t="str">
        <f>IFERROR(INDEX('Salary and Cost Data'!$AF$5:$AJ$5,MATCH(IF(MONTH($K44)&gt;6,DATE(YEAR($K44),7,1),DATE(YEAR($K44)-1,7,1)),'Salary and Cost Data'!$AF$3:$AJ$3,0)),"")</f>
        <v/>
      </c>
      <c r="R44" s="197">
        <v>1</v>
      </c>
      <c r="S44" s="197"/>
      <c r="T44" s="197"/>
      <c r="U44" s="197"/>
      <c r="V44" s="197"/>
      <c r="W44" s="197"/>
      <c r="X44" s="197"/>
      <c r="Y44" s="197"/>
      <c r="Z44" s="197"/>
      <c r="AA44" s="197"/>
      <c r="AB44" s="197"/>
      <c r="AC44" s="197"/>
      <c r="AD44" s="197"/>
      <c r="AE44" s="280">
        <f>ROUND(IFERROR(IF(AND($H44&lt;='Salary and Cost Data'!AF$4,$K44&gt;='Salary and Cost Data'!AF$3),1,0)*IF(LEFT(AE$9,LEN(AE$9)-13)=$O44,$P44,1)*IF(LEFT(AE$9,LEN(AE$9)-13)=$Q44,$R44,1)*$E44,0),1)*$D44</f>
        <v>0</v>
      </c>
      <c r="AF44" s="280">
        <f>ROUND(IFERROR(IF(AND($H44&lt;='Salary and Cost Data'!AG$4,$K44&gt;='Salary and Cost Data'!AG$3),1,0)*IF(LEFT(AF$9,LEN(AF$9)-13)=$O44,$P44,1)*IF(LEFT(AF$9,LEN(AF$9)-13)=$Q44,$R44,1)*$E44,0),1)*$D44</f>
        <v>0</v>
      </c>
      <c r="AG44" s="280">
        <f>ROUND(IFERROR(IF(AND($H44&lt;='Salary and Cost Data'!AH$4,$K44&gt;='Salary and Cost Data'!AH$3),1,0)*IF(LEFT(AG$9,LEN(AG$9)-13)=$O44,$P44,1)*IF(LEFT(AG$9,LEN(AG$9)-13)=$Q44,$R44,1)*$E44,0),1)*$D44</f>
        <v>0</v>
      </c>
      <c r="AH44" s="280">
        <f>ROUND(IFERROR(IF(AND($H44&lt;='Salary and Cost Data'!AI$4,$K44&gt;='Salary and Cost Data'!AI$3),1,0)*IF(LEFT(AH$9,LEN(AH$9)-13)=$O44,$P44,1)*IF(LEFT(AH$9,LEN(AH$9)-13)=$Q44,$R44,1)*$E44,0),1)*$D44</f>
        <v>0</v>
      </c>
      <c r="AI44" s="280">
        <f>ROUND(IFERROR(IF(AND($H44&lt;='Salary and Cost Data'!AJ$4,$K44&gt;='Salary and Cost Data'!AJ$3),1,0)*IF(LEFT(AI$9,LEN(AI$9)-13)=$O44,$P44,1)*IF(LEFT(AI$9,LEN(AI$9)-13)=$Q44,$R44,1)*$E44,0),1)*$D44</f>
        <v>0</v>
      </c>
      <c r="AJ44" s="281"/>
      <c r="AL44" s="100"/>
      <c r="AM44" s="100"/>
      <c r="AU44" s="100"/>
    </row>
    <row r="45" spans="1:47" hidden="1" outlineLevel="1" x14ac:dyDescent="0.25">
      <c r="A45" s="107" t="s">
        <v>1727</v>
      </c>
      <c r="B45" s="237" t="str">
        <f ca="1">IF(A45="N",B44,IF(LEN(B44)&lt;&gt;1,"A",IFERROR(CHAR(CODE(LOOKUP(2,1/($B$43:OFFSET(B45,-1,0)&lt;&gt;""),$B$43:OFFSET(B45,-1,0)))+1),"A")))</f>
        <v>B</v>
      </c>
      <c r="C45" s="270"/>
      <c r="D45" s="294">
        <f>IFERROR(INDEX($D$57:$D$80,MATCH(C45,$C$57:$C$80,0)),0)</f>
        <v>0</v>
      </c>
      <c r="E45" s="202"/>
      <c r="F45" s="203"/>
      <c r="G45" s="204"/>
      <c r="H45" s="205" t="str">
        <f>IF(G45&gt;0,DATE(G45,MONTH(F45),1),"")</f>
        <v/>
      </c>
      <c r="I45" s="208" t="str">
        <f t="shared" si="5"/>
        <v/>
      </c>
      <c r="J45" s="215" t="str">
        <f t="shared" si="5"/>
        <v/>
      </c>
      <c r="K45" s="187">
        <f t="shared" si="6"/>
        <v>72866</v>
      </c>
      <c r="L45" s="200" t="s">
        <v>1725</v>
      </c>
      <c r="M45" s="576"/>
      <c r="N45" s="576"/>
      <c r="O45" s="201" t="str">
        <f>IFERROR(INDEX('Salary and Cost Data'!$AF$5:$AJ$5,MATCH(IF(MONTH($H45)&gt;6,DATE(YEAR($H45),7,1),DATE(YEAR($H45)-1,7,1)),'Salary and Cost Data'!$AF$3:$AJ$3,0)),"")</f>
        <v/>
      </c>
      <c r="P45" s="201">
        <v>1</v>
      </c>
      <c r="Q45" s="201" t="str">
        <f>IFERROR(INDEX('Salary and Cost Data'!$AF$5:$AJ$5,MATCH(IF(MONTH($K45)&gt;6,DATE(YEAR($K45),7,1),DATE(YEAR($K45)-1,7,1)),'Salary and Cost Data'!$AF$3:$AJ$3,0)),"")</f>
        <v/>
      </c>
      <c r="R45" s="201">
        <v>1</v>
      </c>
      <c r="S45" s="201"/>
      <c r="T45" s="201"/>
      <c r="U45" s="201"/>
      <c r="V45" s="201"/>
      <c r="W45" s="201"/>
      <c r="X45" s="201"/>
      <c r="Y45" s="201"/>
      <c r="Z45" s="201"/>
      <c r="AA45" s="201"/>
      <c r="AB45" s="201"/>
      <c r="AC45" s="201"/>
      <c r="AD45" s="201"/>
      <c r="AE45" s="234">
        <f>ROUND(IFERROR(IF(AND($H45&lt;='Salary and Cost Data'!AF$4,$K45&gt;='Salary and Cost Data'!AF$3),1,0)*IF(LEFT(AE$9,LEN(AE$9)-13)=$O45,$P45,1)*IF(LEFT(AE$9,LEN(AE$9)-13)=$Q45,$R45,1)*$E45,0),1)*$D45</f>
        <v>0</v>
      </c>
      <c r="AF45" s="234">
        <f>ROUND(IFERROR(IF(AND($H45&lt;='Salary and Cost Data'!AG$4,$K45&gt;='Salary and Cost Data'!AG$3),1,0)*IF(LEFT(AF$9,LEN(AF$9)-13)=$O45,$P45,1)*IF(LEFT(AF$9,LEN(AF$9)-13)=$Q45,$R45,1)*$E45,0),1)*$D45</f>
        <v>0</v>
      </c>
      <c r="AG45" s="234">
        <f>ROUND(IFERROR(IF(AND($H45&lt;='Salary and Cost Data'!AH$4,$K45&gt;='Salary and Cost Data'!AH$3),1,0)*IF(LEFT(AG$9,LEN(AG$9)-13)=$O45,$P45,1)*IF(LEFT(AG$9,LEN(AG$9)-13)=$Q45,$R45,1)*$E45,0),1)*$D45</f>
        <v>0</v>
      </c>
      <c r="AH45" s="234">
        <f>ROUND(IFERROR(IF(AND($H45&lt;='Salary and Cost Data'!AI$4,$K45&gt;='Salary and Cost Data'!AI$3),1,0)*IF(LEFT(AH$9,LEN(AH$9)-13)=$O45,$P45,1)*IF(LEFT(AH$9,LEN(AH$9)-13)=$Q45,$R45,1)*$E45,0),1)*$D45</f>
        <v>0</v>
      </c>
      <c r="AI45" s="234">
        <f>ROUND(IFERROR(IF(AND($H45&lt;='Salary and Cost Data'!AJ$4,$K45&gt;='Salary and Cost Data'!AJ$3),1,0)*IF(LEFT(AI$9,LEN(AI$9)-13)=$O45,$P45,1)*IF(LEFT(AI$9,LEN(AI$9)-13)=$Q45,$R45,1)*$E45,0),1)*$D45</f>
        <v>0</v>
      </c>
      <c r="AJ45" s="238"/>
      <c r="AL45" s="100"/>
      <c r="AM45" s="100"/>
      <c r="AU45" s="100"/>
    </row>
    <row r="46" spans="1:47" hidden="1" outlineLevel="1" x14ac:dyDescent="0.25">
      <c r="A46" s="107" t="s">
        <v>1727</v>
      </c>
      <c r="B46" s="237" t="str">
        <f ca="1">IF(A46="N",B45,IF(LEN(B45)&lt;&gt;1,"A",IFERROR(CHAR(CODE(LOOKUP(2,1/($B$43:OFFSET(B46,-1,0)&lt;&gt;""),$B$43:OFFSET(B46,-1,0)))+1),"A")))</f>
        <v>C</v>
      </c>
      <c r="C46" s="270"/>
      <c r="D46" s="294">
        <f>IFERROR(INDEX($D$57:$D$80,MATCH(C46,$C$57:$C$80,0)),0)</f>
        <v>0</v>
      </c>
      <c r="E46" s="202"/>
      <c r="F46" s="203"/>
      <c r="G46" s="204"/>
      <c r="H46" s="205" t="str">
        <f>IF(G46&gt;0,DATE(G46,MONTH(F46),1),"")</f>
        <v/>
      </c>
      <c r="I46" s="208" t="str">
        <f t="shared" si="5"/>
        <v/>
      </c>
      <c r="J46" s="215" t="str">
        <f t="shared" si="5"/>
        <v/>
      </c>
      <c r="K46" s="187">
        <f t="shared" si="6"/>
        <v>72866</v>
      </c>
      <c r="L46" s="200" t="s">
        <v>1725</v>
      </c>
      <c r="M46" s="576"/>
      <c r="N46" s="576"/>
      <c r="O46" s="201" t="str">
        <f>IFERROR(INDEX('Salary and Cost Data'!$AF$5:$AJ$5,MATCH(IF(MONTH($H46)&gt;6,DATE(YEAR($H46),7,1),DATE(YEAR($H46)-1,7,1)),'Salary and Cost Data'!$AF$3:$AJ$3,0)),"")</f>
        <v/>
      </c>
      <c r="P46" s="201">
        <v>1</v>
      </c>
      <c r="Q46" s="201" t="str">
        <f>IFERROR(INDEX('Salary and Cost Data'!$AF$5:$AJ$5,MATCH(IF(MONTH($K46)&gt;6,DATE(YEAR($K46),7,1),DATE(YEAR($K46)-1,7,1)),'Salary and Cost Data'!$AF$3:$AJ$3,0)),"")</f>
        <v/>
      </c>
      <c r="R46" s="201">
        <v>1</v>
      </c>
      <c r="S46" s="201"/>
      <c r="T46" s="201"/>
      <c r="U46" s="201"/>
      <c r="V46" s="201"/>
      <c r="W46" s="201"/>
      <c r="X46" s="201"/>
      <c r="Y46" s="201"/>
      <c r="Z46" s="201"/>
      <c r="AA46" s="201"/>
      <c r="AB46" s="201"/>
      <c r="AC46" s="201"/>
      <c r="AD46" s="201"/>
      <c r="AE46" s="234">
        <f>ROUND(IFERROR(IF(AND($H46&lt;='Salary and Cost Data'!AF$4,$K46&gt;='Salary and Cost Data'!AF$3),1,0)*IF(LEFT(AE$9,LEN(AE$9)-13)=$O46,$P46,1)*IF(LEFT(AE$9,LEN(AE$9)-13)=$Q46,$R46,1)*$E46,0),1)*$D46</f>
        <v>0</v>
      </c>
      <c r="AF46" s="234">
        <f>ROUND(IFERROR(IF(AND($H46&lt;='Salary and Cost Data'!AG$4,$K46&gt;='Salary and Cost Data'!AG$3),1,0)*IF(LEFT(AF$9,LEN(AF$9)-13)=$O46,$P46,1)*IF(LEFT(AF$9,LEN(AF$9)-13)=$Q46,$R46,1)*$E46,0),1)*$D46</f>
        <v>0</v>
      </c>
      <c r="AG46" s="234">
        <f>ROUND(IFERROR(IF(AND($H46&lt;='Salary and Cost Data'!AH$4,$K46&gt;='Salary and Cost Data'!AH$3),1,0)*IF(LEFT(AG$9,LEN(AG$9)-13)=$O46,$P46,1)*IF(LEFT(AG$9,LEN(AG$9)-13)=$Q46,$R46,1)*$E46,0),1)*$D46</f>
        <v>0</v>
      </c>
      <c r="AH46" s="234">
        <f>ROUND(IFERROR(IF(AND($H46&lt;='Salary and Cost Data'!AI$4,$K46&gt;='Salary and Cost Data'!AI$3),1,0)*IF(LEFT(AH$9,LEN(AH$9)-13)=$O46,$P46,1)*IF(LEFT(AH$9,LEN(AH$9)-13)=$Q46,$R46,1)*$E46,0),1)*$D46</f>
        <v>0</v>
      </c>
      <c r="AI46" s="234">
        <f>ROUND(IFERROR(IF(AND($H46&lt;='Salary and Cost Data'!AJ$4,$K46&gt;='Salary and Cost Data'!AJ$3),1,0)*IF(LEFT(AI$9,LEN(AI$9)-13)=$O46,$P46,1)*IF(LEFT(AI$9,LEN(AI$9)-13)=$Q46,$R46,1)*$E46,0),1)*$D46</f>
        <v>0</v>
      </c>
      <c r="AJ46" s="238"/>
      <c r="AL46" s="100"/>
      <c r="AM46" s="100"/>
      <c r="AU46" s="100"/>
    </row>
    <row r="47" spans="1:47" hidden="1" outlineLevel="1" x14ac:dyDescent="0.25">
      <c r="A47" s="107" t="s">
        <v>1727</v>
      </c>
      <c r="B47" s="237" t="str">
        <f ca="1">IF(A47="N",B46,IF(LEN(B46)&lt;&gt;1,"A",IFERROR(CHAR(CODE(LOOKUP(2,1/($B$43:OFFSET(B47,-1,0)&lt;&gt;""),$B$43:OFFSET(B47,-1,0)))+1),"A")))</f>
        <v>D</v>
      </c>
      <c r="C47" s="270"/>
      <c r="D47" s="294">
        <f>IFERROR(INDEX($D$57:$D$80,MATCH(C47,$C$57:$C$80,0)),0)</f>
        <v>0</v>
      </c>
      <c r="E47" s="202"/>
      <c r="F47" s="203"/>
      <c r="G47" s="204"/>
      <c r="H47" s="205" t="str">
        <f>IF(G47&gt;0,DATE(G47,MONTH(F47),1),"")</f>
        <v/>
      </c>
      <c r="I47" s="208" t="str">
        <f t="shared" si="5"/>
        <v/>
      </c>
      <c r="J47" s="215" t="str">
        <f t="shared" si="5"/>
        <v/>
      </c>
      <c r="K47" s="283">
        <f t="shared" si="6"/>
        <v>72866</v>
      </c>
      <c r="L47" s="200" t="s">
        <v>1725</v>
      </c>
      <c r="M47" s="576"/>
      <c r="N47" s="576"/>
      <c r="O47" s="201" t="str">
        <f>IFERROR(INDEX('Salary and Cost Data'!$AF$5:$AJ$5,MATCH(IF(MONTH($H47)&gt;6,DATE(YEAR($H47),7,1),DATE(YEAR($H47)-1,7,1)),'Salary and Cost Data'!$AF$3:$AJ$3,0)),"")</f>
        <v/>
      </c>
      <c r="P47" s="201">
        <v>1</v>
      </c>
      <c r="Q47" s="201" t="str">
        <f>IFERROR(INDEX('Salary and Cost Data'!$AF$5:$AJ$5,MATCH(IF(MONTH($K47)&gt;6,DATE(YEAR($K47),7,1),DATE(YEAR($K47)-1,7,1)),'Salary and Cost Data'!$AF$3:$AJ$3,0)),"")</f>
        <v/>
      </c>
      <c r="R47" s="201">
        <v>1</v>
      </c>
      <c r="S47" s="201"/>
      <c r="T47" s="201"/>
      <c r="U47" s="201"/>
      <c r="V47" s="201"/>
      <c r="W47" s="201"/>
      <c r="X47" s="201"/>
      <c r="Y47" s="201"/>
      <c r="Z47" s="201"/>
      <c r="AA47" s="201"/>
      <c r="AB47" s="201"/>
      <c r="AC47" s="201"/>
      <c r="AD47" s="201"/>
      <c r="AE47" s="234">
        <f>ROUND(IFERROR(IF(AND($H47&lt;='Salary and Cost Data'!AF$4,$K47&gt;='Salary and Cost Data'!AF$3),1,0)*IF(LEFT(AE$9,LEN(AE$9)-13)=$O47,$P47,1)*IF(LEFT(AE$9,LEN(AE$9)-13)=$Q47,$R47,1)*$E47,0),1)*$D47</f>
        <v>0</v>
      </c>
      <c r="AF47" s="234">
        <f>ROUND(IFERROR(IF(AND($H47&lt;='Salary and Cost Data'!AG$4,$K47&gt;='Salary and Cost Data'!AG$3),1,0)*IF(LEFT(AF$9,LEN(AF$9)-13)=$O47,$P47,1)*IF(LEFT(AF$9,LEN(AF$9)-13)=$Q47,$R47,1)*$E47,0),1)*$D47</f>
        <v>0</v>
      </c>
      <c r="AG47" s="234">
        <f>ROUND(IFERROR(IF(AND($H47&lt;='Salary and Cost Data'!AH$4,$K47&gt;='Salary and Cost Data'!AH$3),1,0)*IF(LEFT(AG$9,LEN(AG$9)-13)=$O47,$P47,1)*IF(LEFT(AG$9,LEN(AG$9)-13)=$Q47,$R47,1)*$E47,0),1)*$D47</f>
        <v>0</v>
      </c>
      <c r="AH47" s="234">
        <f>ROUND(IFERROR(IF(AND($H47&lt;='Salary and Cost Data'!AI$4,$K47&gt;='Salary and Cost Data'!AI$3),1,0)*IF(LEFT(AH$9,LEN(AH$9)-13)=$O47,$P47,1)*IF(LEFT(AH$9,LEN(AH$9)-13)=$Q47,$R47,1)*$E47,0),1)*$D47</f>
        <v>0</v>
      </c>
      <c r="AI47" s="234">
        <f>ROUND(IFERROR(IF(AND($H47&lt;='Salary and Cost Data'!AJ$4,$K47&gt;='Salary and Cost Data'!AJ$3),1,0)*IF(LEFT(AI$9,LEN(AI$9)-13)=$O47,$P47,1)*IF(LEFT(AI$9,LEN(AI$9)-13)=$Q47,$R47,1)*$E47,0),1)*$D47</f>
        <v>0</v>
      </c>
      <c r="AJ47" s="238"/>
      <c r="AL47" s="100"/>
      <c r="AM47" s="100"/>
      <c r="AU47" s="100"/>
    </row>
    <row r="48" spans="1:47" hidden="1" outlineLevel="1" x14ac:dyDescent="0.25">
      <c r="A48" s="109" t="s">
        <v>1735</v>
      </c>
      <c r="B48" s="284" t="str">
        <f ca="1">IF(A48="N",B47,IF(LEN(B47)&lt;&gt;1,"A",IFERROR(CHAR(CODE(LOOKUP(2,1/($B$43:OFFSET(B48,-1,0)&lt;&gt;""),$B$43:OFFSET(B48,-1,0)))+1),"A")))</f>
        <v>D</v>
      </c>
      <c r="C48" s="282" t="s">
        <v>1839</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335"/>
    </row>
    <row r="49" spans="1:47" ht="13.2" hidden="1" customHeight="1" outlineLevel="1" x14ac:dyDescent="0.25">
      <c r="A49" s="107" t="s">
        <v>1727</v>
      </c>
      <c r="B49" s="237" t="str">
        <f ca="1">IF(A49="N",B48,IF(LEN(B48)&lt;&gt;1,"A",IFERROR(CHAR(CODE(LOOKUP(2,1/($B$43:OFFSET(B49,-1,0)&lt;&gt;""),$B$43:OFFSET(B49,-1,0)))+1),"A")))</f>
        <v>E</v>
      </c>
      <c r="C49" s="270"/>
      <c r="D49" s="294">
        <f>IFERROR(INDEX($I$57:$I$67,MATCH(C49,$E$57:$E$66,0)),0)</f>
        <v>0</v>
      </c>
      <c r="E49" s="271"/>
      <c r="F49" s="272"/>
      <c r="G49" s="273"/>
      <c r="H49" s="274" t="str">
        <f>IF(G49&gt;0,DATE(G49,MONTH(F49),1),"")</f>
        <v/>
      </c>
      <c r="I49" s="275"/>
      <c r="J49" s="276"/>
      <c r="K49" s="187">
        <f t="shared" si="6"/>
        <v>72866</v>
      </c>
      <c r="L49" s="196" t="s">
        <v>1725</v>
      </c>
      <c r="M49" s="577"/>
      <c r="N49" s="578"/>
      <c r="O49" s="197" t="str">
        <f>IFERROR(INDEX('Salary and Cost Data'!$AF$5:$AJ$5,MATCH(IF(MONTH($H49)&gt;6,DATE(YEAR($H49),7,1),DATE(YEAR($H49)-1,7,1)),'Salary and Cost Data'!$AF$3:$AJ$3,0)),"")</f>
        <v/>
      </c>
      <c r="P49" s="197" t="str">
        <f>IFERROR((12-DATEDIF(INDEX('Salary and Cost Data'!$AF$3:$AJ$3,MATCH($O49,'Salary and Cost Data'!$AF$5:$AJ$5,0)),$H49,"M"))/12,"")</f>
        <v/>
      </c>
      <c r="Q49" s="197" t="str">
        <f>IFERROR(INDEX('Salary and Cost Data'!$AF$5:$AJ$5,MATCH(IF(MONTH($K49)&gt;6,DATE(YEAR($K49),7,1),DATE(YEAR($K49)-1,7,1)),'Salary and Cost Data'!$AF$3:$AJ$3,0)),"")</f>
        <v/>
      </c>
      <c r="R49" s="197" t="str">
        <f>IFERROR((DATEDIF(INDEX('Salary and Cost Data'!$AF$3:$AJ$3,MATCH($Q49,'Salary and Cost Data'!$AF$5:$AJ$5,0)),$K49,"M")+1)/12,"")</f>
        <v/>
      </c>
      <c r="S49" s="197"/>
      <c r="T49" s="197"/>
      <c r="U49" s="197"/>
      <c r="V49" s="197"/>
      <c r="W49" s="197"/>
      <c r="X49" s="197"/>
      <c r="Y49" s="197"/>
      <c r="Z49" s="197"/>
      <c r="AA49" s="197"/>
      <c r="AB49" s="197"/>
      <c r="AC49" s="197"/>
      <c r="AD49" s="197"/>
      <c r="AE49" s="233">
        <f>ROUND(IFERROR(IF(AND($H49&lt;='Salary and Cost Data'!AF$4,$K49&gt;='Salary and Cost Data'!AF$3),1,0)*IF(LEFT(AE$9,LEN(AE$9)-13)=$O49,$P49,1)*IF(LEFT(AE$9,LEN(AE$9)-13)=$Q49,$R49,1)*$E49,0),1)*$D49</f>
        <v>0</v>
      </c>
      <c r="AF49" s="233">
        <f>ROUND(IFERROR(IF(AND($H49&lt;='Salary and Cost Data'!AG$4,$K49&gt;='Salary and Cost Data'!AG$3),1,0)*IF(LEFT(AF$9,LEN(AF$9)-13)=$O49,$P49,1)*IF(LEFT(AF$9,LEN(AF$9)-13)=$Q49,$R49,1)*$E49,0),1)*$D49</f>
        <v>0</v>
      </c>
      <c r="AG49" s="233">
        <f>ROUND(IFERROR(IF(AND($H49&lt;='Salary and Cost Data'!AH$4,$K49&gt;='Salary and Cost Data'!AH$3),1,0)*IF(LEFT(AG$9,LEN(AG$9)-13)=$O49,$P49,1)*IF(LEFT(AG$9,LEN(AG$9)-13)=$Q49,$R49,1)*$E49,0),1)*$D49</f>
        <v>0</v>
      </c>
      <c r="AH49" s="233">
        <f>ROUND(IFERROR(IF(AND($H49&lt;='Salary and Cost Data'!AI$4,$K49&gt;='Salary and Cost Data'!AI$3),1,0)*IF(LEFT(AH$9,LEN(AH$9)-13)=$O49,$P49,1)*IF(LEFT(AH$9,LEN(AH$9)-13)=$Q49,$R49,1)*$E49,0),1)*$D49</f>
        <v>0</v>
      </c>
      <c r="AI49" s="233">
        <f>ROUND(IFERROR(IF(AND($H49&lt;='Salary and Cost Data'!AJ$4,$K49&gt;='Salary and Cost Data'!AJ$3),1,0)*IF(LEFT(AI$9,LEN(AI$9)-13)=$O49,$P49,1)*IF(LEFT(AI$9,LEN(AI$9)-13)=$Q49,$R49,1)*$E49,0),1)*$D49</f>
        <v>0</v>
      </c>
      <c r="AJ49" s="239"/>
      <c r="AL49" s="100"/>
      <c r="AM49" s="100"/>
      <c r="AN49" s="100"/>
      <c r="AO49" s="100"/>
      <c r="AP49" s="100"/>
      <c r="AQ49" s="100"/>
      <c r="AR49" s="100"/>
      <c r="AS49" s="100"/>
      <c r="AT49" s="100"/>
      <c r="AU49" s="100"/>
    </row>
    <row r="50" spans="1:47" ht="13.2" hidden="1" customHeight="1" outlineLevel="1" x14ac:dyDescent="0.25">
      <c r="A50" s="107" t="s">
        <v>1727</v>
      </c>
      <c r="B50" s="237" t="str">
        <f ca="1">IF(A50="N",B49,IF(LEN(B49)&lt;&gt;1,"A",IFERROR(CHAR(CODE(LOOKUP(2,1/($B$43:OFFSET(B50,-1,0)&lt;&gt;""),$B$43:OFFSET(B50,-1,0)))+1),"A")))</f>
        <v>F</v>
      </c>
      <c r="C50" s="270"/>
      <c r="D50" s="294">
        <f>IFERROR(INDEX($I$57:$I$67,MATCH(C50,$E$57:$E$66,0)),0)</f>
        <v>0</v>
      </c>
      <c r="E50" s="271"/>
      <c r="F50" s="272"/>
      <c r="G50" s="273"/>
      <c r="H50" s="274" t="str">
        <f>IF(G50&gt;0,DATE(G50,MONTH(F50),1),"")</f>
        <v/>
      </c>
      <c r="I50" s="275"/>
      <c r="J50" s="276"/>
      <c r="K50" s="187">
        <f>IF(I50="",DATE(2099,6,30),DATE(J50,MONTH(I50),DAY(EOMONTH(I50,0))))</f>
        <v>72866</v>
      </c>
      <c r="L50" s="196" t="s">
        <v>1725</v>
      </c>
      <c r="M50" s="574"/>
      <c r="N50" s="575"/>
      <c r="O50" s="197" t="str">
        <f>IFERROR(INDEX('Salary and Cost Data'!$AF$5:$AJ$5,MATCH(IF(MONTH($H50)&gt;6,DATE(YEAR($H50),7,1),DATE(YEAR($H50)-1,7,1)),'Salary and Cost Data'!$AF$3:$AJ$3,0)),"")</f>
        <v/>
      </c>
      <c r="P50" s="197" t="str">
        <f>IFERROR((12-DATEDIF(INDEX('Salary and Cost Data'!$AF$3:$AJ$3,MATCH($O50,'Salary and Cost Data'!$AF$5:$AJ$5,0)),$H50,"M"))/12,"")</f>
        <v/>
      </c>
      <c r="Q50" s="197" t="str">
        <f>IFERROR(INDEX('Salary and Cost Data'!$AF$5:$AJ$5,MATCH(IF(MONTH($K50)&gt;6,DATE(YEAR($K50),7,1),DATE(YEAR($K50)-1,7,1)),'Salary and Cost Data'!$AF$3:$AJ$3,0)),"")</f>
        <v/>
      </c>
      <c r="R50" s="197" t="str">
        <f>IFERROR((DATEDIF(INDEX('Salary and Cost Data'!$AF$3:$AJ$3,MATCH($Q50,'Salary and Cost Data'!$AF$5:$AJ$5,0)),$K50,"M")+1)/12,"")</f>
        <v/>
      </c>
      <c r="S50" s="197"/>
      <c r="T50" s="197"/>
      <c r="U50" s="197"/>
      <c r="V50" s="197"/>
      <c r="W50" s="197"/>
      <c r="X50" s="197"/>
      <c r="Y50" s="197"/>
      <c r="Z50" s="197"/>
      <c r="AA50" s="197"/>
      <c r="AB50" s="197"/>
      <c r="AC50" s="197"/>
      <c r="AD50" s="197"/>
      <c r="AE50" s="233">
        <f>ROUND(IFERROR(IF(AND($H50&lt;='Salary and Cost Data'!AF$4,$K50&gt;='Salary and Cost Data'!AF$3),1,0)*IF(LEFT(AE$9,LEN(AE$9)-13)=$O50,$P50,1)*IF(LEFT(AE$9,LEN(AE$9)-13)=$Q50,$R50,1)*$E50,0),1)*$D50</f>
        <v>0</v>
      </c>
      <c r="AF50" s="233">
        <f>ROUND(IFERROR(IF(AND($H50&lt;='Salary and Cost Data'!AG$4,$K50&gt;='Salary and Cost Data'!AG$3),1,0)*IF(LEFT(AF$9,LEN(AF$9)-13)=$O50,$P50,1)*IF(LEFT(AF$9,LEN(AF$9)-13)=$Q50,$R50,1)*$E50,0),1)*$D50</f>
        <v>0</v>
      </c>
      <c r="AG50" s="233">
        <f>ROUND(IFERROR(IF(AND($H50&lt;='Salary and Cost Data'!AH$4,$K50&gt;='Salary and Cost Data'!AH$3),1,0)*IF(LEFT(AG$9,LEN(AG$9)-13)=$O50,$P50,1)*IF(LEFT(AG$9,LEN(AG$9)-13)=$Q50,$R50,1)*$E50,0),1)*$D50</f>
        <v>0</v>
      </c>
      <c r="AH50" s="233">
        <f>ROUND(IFERROR(IF(AND($H50&lt;='Salary and Cost Data'!AI$4,$K50&gt;='Salary and Cost Data'!AI$3),1,0)*IF(LEFT(AH$9,LEN(AH$9)-13)=$O50,$P50,1)*IF(LEFT(AH$9,LEN(AH$9)-13)=$Q50,$R50,1)*$E50,0),1)*$D50</f>
        <v>0</v>
      </c>
      <c r="AI50" s="233">
        <f>ROUND(IFERROR(IF(AND($H50&lt;='Salary and Cost Data'!AJ$4,$K50&gt;='Salary and Cost Data'!AJ$3),1,0)*IF(LEFT(AI$9,LEN(AI$9)-13)=$O50,$P50,1)*IF(LEFT(AI$9,LEN(AI$9)-13)=$Q50,$R50,1)*$E50,0),1)*$D50</f>
        <v>0</v>
      </c>
      <c r="AJ50" s="239"/>
      <c r="AL50" s="100"/>
      <c r="AM50" s="100"/>
      <c r="AN50" s="100"/>
      <c r="AO50" s="100"/>
      <c r="AP50" s="100"/>
      <c r="AQ50" s="100"/>
      <c r="AR50" s="100"/>
      <c r="AS50" s="100"/>
      <c r="AT50" s="100"/>
      <c r="AU50" s="100"/>
    </row>
    <row r="51" spans="1:47" ht="13.2" hidden="1" customHeight="1" outlineLevel="1" x14ac:dyDescent="0.25">
      <c r="A51" s="107" t="s">
        <v>1727</v>
      </c>
      <c r="B51" s="237" t="str">
        <f ca="1">IF(A51="N",B50,IF(LEN(B50)&lt;&gt;1,"A",IFERROR(CHAR(CODE(LOOKUP(2,1/($B$43:OFFSET(B51,-1,0)&lt;&gt;""),$B$43:OFFSET(B51,-1,0)))+1),"A")))</f>
        <v>G</v>
      </c>
      <c r="C51" s="270"/>
      <c r="D51" s="294">
        <f>IFERROR(INDEX($I$57:$I$67,MATCH(C51,$E$57:$E$66,0)),0)</f>
        <v>0</v>
      </c>
      <c r="E51" s="202"/>
      <c r="F51" s="203"/>
      <c r="G51" s="204"/>
      <c r="H51" s="205" t="str">
        <f>IF(G51&gt;0,DATE(G51,MONTH(F51),1),"")</f>
        <v/>
      </c>
      <c r="I51" s="206"/>
      <c r="J51" s="207"/>
      <c r="K51" s="187">
        <f t="shared" si="6"/>
        <v>72866</v>
      </c>
      <c r="L51" s="200" t="s">
        <v>1725</v>
      </c>
      <c r="M51" s="574"/>
      <c r="N51" s="575"/>
      <c r="O51" s="201" t="str">
        <f>IFERROR(INDEX('Salary and Cost Data'!$AF$5:$AJ$5,MATCH(IF(MONTH($H51)&gt;6,DATE(YEAR($H51),7,1),DATE(YEAR($H51)-1,7,1)),'Salary and Cost Data'!$AF$3:$AJ$3,0)),"")</f>
        <v/>
      </c>
      <c r="P51" s="201" t="str">
        <f>IFERROR((12-DATEDIF(INDEX('Salary and Cost Data'!$AF$3:$AJ$3,MATCH($O51,'Salary and Cost Data'!$AF$5:$AJ$5,0)),$H51,"M"))/12,"")</f>
        <v/>
      </c>
      <c r="Q51" s="201" t="str">
        <f>IFERROR(INDEX('Salary and Cost Data'!$AF$5:$AJ$5,MATCH(IF(MONTH($K51)&gt;6,DATE(YEAR($K51),7,1),DATE(YEAR($K51)-1,7,1)),'Salary and Cost Data'!$AF$3:$AJ$3,0)),"")</f>
        <v/>
      </c>
      <c r="R51" s="201" t="str">
        <f>IFERROR((DATEDIF(INDEX('Salary and Cost Data'!$AF$3:$AJ$3,MATCH($Q51,'Salary and Cost Data'!$AF$5:$AJ$5,0)),$K51,"M")+1)/12,"")</f>
        <v/>
      </c>
      <c r="S51" s="201"/>
      <c r="T51" s="201"/>
      <c r="U51" s="201"/>
      <c r="V51" s="201"/>
      <c r="W51" s="201"/>
      <c r="X51" s="201"/>
      <c r="Y51" s="201"/>
      <c r="Z51" s="201"/>
      <c r="AA51" s="201"/>
      <c r="AB51" s="201"/>
      <c r="AC51" s="201"/>
      <c r="AD51" s="201"/>
      <c r="AE51" s="233">
        <f>ROUND(IFERROR(IF(AND($H51&lt;='Salary and Cost Data'!AF$4,$K51&gt;='Salary and Cost Data'!AF$3),1,0)*IF(LEFT(AE$9,LEN(AE$9)-13)=$O51,$P51,1)*IF(LEFT(AE$9,LEN(AE$9)-13)=$Q51,$R51,1)*$E51,0),1)*$D51</f>
        <v>0</v>
      </c>
      <c r="AF51" s="233">
        <f>ROUND(IFERROR(IF(AND($H51&lt;='Salary and Cost Data'!AG$4,$K51&gt;='Salary and Cost Data'!AG$3),1,0)*IF(LEFT(AF$9,LEN(AF$9)-13)=$O51,$P51,1)*IF(LEFT(AF$9,LEN(AF$9)-13)=$Q51,$R51,1)*$E51,0),1)*$D51</f>
        <v>0</v>
      </c>
      <c r="AG51" s="233">
        <f>ROUND(IFERROR(IF(AND($H51&lt;='Salary and Cost Data'!AH$4,$K51&gt;='Salary and Cost Data'!AH$3),1,0)*IF(LEFT(AG$9,LEN(AG$9)-13)=$O51,$P51,1)*IF(LEFT(AG$9,LEN(AG$9)-13)=$Q51,$R51,1)*$E51,0),1)*$D51</f>
        <v>0</v>
      </c>
      <c r="AH51" s="233">
        <f>ROUND(IFERROR(IF(AND($H51&lt;='Salary and Cost Data'!AI$4,$K51&gt;='Salary and Cost Data'!AI$3),1,0)*IF(LEFT(AH$9,LEN(AH$9)-13)=$O51,$P51,1)*IF(LEFT(AH$9,LEN(AH$9)-13)=$Q51,$R51,1)*$E51,0),1)*$D51</f>
        <v>0</v>
      </c>
      <c r="AI51" s="233">
        <f>ROUND(IFERROR(IF(AND($H51&lt;='Salary and Cost Data'!AJ$4,$K51&gt;='Salary and Cost Data'!AJ$3),1,0)*IF(LEFT(AI$9,LEN(AI$9)-13)=$O51,$P51,1)*IF(LEFT(AI$9,LEN(AI$9)-13)=$Q51,$R51,1)*$E51,0),1)*$D51</f>
        <v>0</v>
      </c>
      <c r="AJ51" s="239"/>
      <c r="AL51" s="100"/>
      <c r="AM51" s="100"/>
      <c r="AN51" s="100"/>
      <c r="AO51" s="100"/>
      <c r="AP51" s="100"/>
      <c r="AQ51" s="100"/>
      <c r="AR51" s="100"/>
      <c r="AS51" s="100"/>
      <c r="AT51" s="100"/>
      <c r="AU51" s="100"/>
    </row>
    <row r="52" spans="1:47" ht="13.2" hidden="1" customHeight="1" outlineLevel="1" thickBot="1" x14ac:dyDescent="0.3">
      <c r="A52" s="107" t="s">
        <v>1727</v>
      </c>
      <c r="B52" s="237" t="str">
        <f ca="1">IF(A52="N",B51,IF(LEN(B51)&lt;&gt;1,"A",IFERROR(CHAR(CODE(LOOKUP(2,1/($B$43:OFFSET(B52,-1,0)&lt;&gt;""),$B$43:OFFSET(B52,-1,0)))+1),"A")))</f>
        <v>H</v>
      </c>
      <c r="C52" s="270"/>
      <c r="D52" s="294">
        <f>IFERROR(INDEX($I$57:$I$67,MATCH(C52,$E$57:$E$66,0)),0)</f>
        <v>0</v>
      </c>
      <c r="E52" s="202"/>
      <c r="F52" s="203"/>
      <c r="G52" s="204"/>
      <c r="H52" s="205" t="str">
        <f>IF(G52&gt;0,DATE(G52,MONTH(F52),1),"")</f>
        <v/>
      </c>
      <c r="I52" s="206"/>
      <c r="J52" s="207"/>
      <c r="K52" s="187">
        <f t="shared" si="6"/>
        <v>72866</v>
      </c>
      <c r="L52" s="200" t="s">
        <v>1725</v>
      </c>
      <c r="M52" s="586"/>
      <c r="N52" s="587"/>
      <c r="O52" s="201" t="str">
        <f>IFERROR(INDEX('Salary and Cost Data'!$AF$5:$AJ$5,MATCH(IF(MONTH($H52)&gt;6,DATE(YEAR($H52),7,1),DATE(YEAR($H52)-1,7,1)),'Salary and Cost Data'!$AF$3:$AJ$3,0)),"")</f>
        <v/>
      </c>
      <c r="P52" s="201" t="str">
        <f>IFERROR((12-DATEDIF(INDEX('Salary and Cost Data'!$AF$3:$AJ$3,MATCH($O52,'Salary and Cost Data'!$AF$5:$AJ$5,0)),$H52,"M"))/12,"")</f>
        <v/>
      </c>
      <c r="Q52" s="201" t="str">
        <f>IFERROR(INDEX('Salary and Cost Data'!$AF$5:$AJ$5,MATCH(IF(MONTH($K52)&gt;6,DATE(YEAR($K52),7,1),DATE(YEAR($K52)-1,7,1)),'Salary and Cost Data'!$AF$3:$AJ$3,0)),"")</f>
        <v/>
      </c>
      <c r="R52" s="201" t="str">
        <f>IFERROR((DATEDIF(INDEX('Salary and Cost Data'!$AF$3:$AJ$3,MATCH($Q52,'Salary and Cost Data'!$AF$5:$AJ$5,0)),$K52,"M")+1)/12,"")</f>
        <v/>
      </c>
      <c r="S52" s="201"/>
      <c r="T52" s="201"/>
      <c r="U52" s="201"/>
      <c r="V52" s="201"/>
      <c r="W52" s="201"/>
      <c r="X52" s="201"/>
      <c r="Y52" s="201"/>
      <c r="Z52" s="201"/>
      <c r="AA52" s="201"/>
      <c r="AB52" s="201"/>
      <c r="AC52" s="201"/>
      <c r="AD52" s="201"/>
      <c r="AE52" s="233">
        <f>ROUND(IFERROR(IF(AND($H52&lt;='Salary and Cost Data'!AF$4,$K52&gt;='Salary and Cost Data'!AF$3),1,0)*IF(LEFT(AE$9,LEN(AE$9)-13)=$O52,$P52,1)*IF(LEFT(AE$9,LEN(AE$9)-13)=$Q52,$R52,1)*$E52,0),1)*$D52</f>
        <v>0</v>
      </c>
      <c r="AF52" s="233">
        <f>ROUND(IFERROR(IF(AND($H52&lt;='Salary and Cost Data'!AG$4,$K52&gt;='Salary and Cost Data'!AG$3),1,0)*IF(LEFT(AF$9,LEN(AF$9)-13)=$O52,$P52,1)*IF(LEFT(AF$9,LEN(AF$9)-13)=$Q52,$R52,1)*$E52,0),1)*$D52</f>
        <v>0</v>
      </c>
      <c r="AG52" s="233">
        <f>ROUND(IFERROR(IF(AND($H52&lt;='Salary and Cost Data'!AH$4,$K52&gt;='Salary and Cost Data'!AH$3),1,0)*IF(LEFT(AG$9,LEN(AG$9)-13)=$O52,$P52,1)*IF(LEFT(AG$9,LEN(AG$9)-13)=$Q52,$R52,1)*$E52,0),1)*$D52</f>
        <v>0</v>
      </c>
      <c r="AH52" s="233">
        <f>ROUND(IFERROR(IF(AND($H52&lt;='Salary and Cost Data'!AI$4,$K52&gt;='Salary and Cost Data'!AI$3),1,0)*IF(LEFT(AH$9,LEN(AH$9)-13)=$O52,$P52,1)*IF(LEFT(AH$9,LEN(AH$9)-13)=$Q52,$R52,1)*$E52,0),1)*$D52</f>
        <v>0</v>
      </c>
      <c r="AI52" s="233">
        <f>ROUND(IFERROR(IF(AND($H52&lt;='Salary and Cost Data'!AJ$4,$K52&gt;='Salary and Cost Data'!AJ$3),1,0)*IF(LEFT(AI$9,LEN(AI$9)-13)=$O52,$P52,1)*IF(LEFT(AI$9,LEN(AI$9)-13)=$Q52,$R52,1)*$E52,0),1)*$D52</f>
        <v>0</v>
      </c>
      <c r="AJ52" s="239"/>
      <c r="AL52" s="100"/>
      <c r="AM52" s="100"/>
      <c r="AN52" s="100"/>
      <c r="AO52" s="100"/>
      <c r="AP52" s="100"/>
      <c r="AQ52" s="100"/>
      <c r="AR52" s="100"/>
      <c r="AS52" s="100"/>
      <c r="AT52" s="100"/>
      <c r="AU52" s="100"/>
    </row>
    <row r="53" spans="1:47" ht="19.95" hidden="1" customHeight="1" outlineLevel="1" thickTop="1" x14ac:dyDescent="0.25">
      <c r="B53" s="240" t="str">
        <f ca="1">IFERROR(CHAR(CODE(LOOKUP(2,1/(B49:OFFSET(B53,-1,0)&lt;&gt;""),B49:OFFSET(B53,-1,0)))+1),"A")</f>
        <v>I</v>
      </c>
      <c r="C53" s="584" t="s">
        <v>1843</v>
      </c>
      <c r="D53" s="584"/>
      <c r="E53" s="584"/>
      <c r="F53" s="584"/>
      <c r="G53" s="584"/>
      <c r="H53" s="584"/>
      <c r="I53" s="584"/>
      <c r="J53" s="584"/>
      <c r="K53" s="584"/>
      <c r="L53" s="584"/>
      <c r="M53" s="584"/>
      <c r="N53" s="584"/>
      <c r="O53" s="241"/>
      <c r="P53" s="241"/>
      <c r="Q53" s="241"/>
      <c r="R53" s="241"/>
      <c r="S53" s="241"/>
      <c r="T53" s="241"/>
      <c r="U53" s="241"/>
      <c r="V53" s="241"/>
      <c r="W53" s="241"/>
      <c r="X53" s="241"/>
      <c r="Y53" s="241"/>
      <c r="Z53" s="241"/>
      <c r="AA53" s="241"/>
      <c r="AB53" s="241"/>
      <c r="AC53" s="241"/>
      <c r="AD53" s="241"/>
      <c r="AE53" s="242">
        <f ca="1">SUMIFS(AE44:OFFSET(AE53,-1,0),$A44:OFFSET($A53,-1,0),"Y")</f>
        <v>0</v>
      </c>
      <c r="AF53" s="242">
        <f ca="1">SUMIFS(AF44:OFFSET(AF53,-1,0),$A44:OFFSET($A53,-1,0),"Y")</f>
        <v>0</v>
      </c>
      <c r="AG53" s="242">
        <f ca="1">SUMIFS(AG44:OFFSET(AG53,-1,0),$A44:OFFSET($A53,-1,0),"Y")</f>
        <v>0</v>
      </c>
      <c r="AH53" s="242">
        <f ca="1">SUMIFS(AH44:OFFSET(AH53,-1,0),$A44:OFFSET($A53,-1,0),"Y")</f>
        <v>0</v>
      </c>
      <c r="AI53" s="242">
        <f ca="1">SUMIFS(AI44:OFFSET(AI53,-1,0),$A44:OFFSET($A53,-1,0),"Y")</f>
        <v>0</v>
      </c>
      <c r="AJ53" s="243"/>
    </row>
    <row r="54" spans="1:47" hidden="1" outlineLevel="1" x14ac:dyDescent="0.25">
      <c r="B54" s="209"/>
      <c r="C54" s="210"/>
      <c r="D54" s="210"/>
      <c r="E54" s="210"/>
      <c r="F54" s="210"/>
      <c r="G54" s="210"/>
      <c r="H54" s="210"/>
      <c r="I54" s="210"/>
      <c r="J54" s="210"/>
      <c r="K54" s="210"/>
      <c r="L54" s="210"/>
      <c r="M54" s="210"/>
      <c r="N54" s="210"/>
      <c r="O54" s="211"/>
      <c r="P54" s="211"/>
      <c r="Q54" s="211"/>
      <c r="R54" s="211"/>
      <c r="S54" s="211"/>
      <c r="T54" s="211"/>
      <c r="U54" s="211"/>
      <c r="V54" s="211"/>
      <c r="W54" s="211"/>
      <c r="X54" s="211"/>
      <c r="Y54" s="211"/>
      <c r="Z54" s="211"/>
      <c r="AA54" s="211"/>
      <c r="AB54" s="211"/>
      <c r="AC54" s="211"/>
      <c r="AD54" s="211"/>
      <c r="AE54" s="212"/>
      <c r="AF54" s="212"/>
      <c r="AG54" s="212"/>
      <c r="AH54" s="212"/>
      <c r="AI54" s="212"/>
      <c r="AJ54" s="210"/>
    </row>
    <row r="55" spans="1:47" hidden="1" outlineLevel="1" x14ac:dyDescent="0.25">
      <c r="D55" s="106"/>
      <c r="E55" s="104"/>
      <c r="F55" s="104"/>
      <c r="G55" s="104"/>
    </row>
    <row r="56" spans="1:47" s="298" customFormat="1" ht="19.2" hidden="1" customHeight="1" outlineLevel="1" x14ac:dyDescent="0.25">
      <c r="A56" s="295"/>
      <c r="B56" s="295"/>
      <c r="C56" s="585" t="s">
        <v>1828</v>
      </c>
      <c r="D56" s="585"/>
      <c r="E56" s="585"/>
      <c r="F56" s="585"/>
      <c r="G56" s="585"/>
      <c r="H56" s="585"/>
      <c r="I56" s="585"/>
      <c r="J56" s="585"/>
      <c r="K56" s="299"/>
      <c r="L56" s="295"/>
      <c r="AK56" s="297"/>
    </row>
    <row r="57" spans="1:47" ht="18" hidden="1" customHeight="1" outlineLevel="1" x14ac:dyDescent="0.25">
      <c r="C57" s="336" t="s">
        <v>1840</v>
      </c>
      <c r="D57" s="337">
        <v>0</v>
      </c>
      <c r="E57" s="588" t="s">
        <v>1841</v>
      </c>
      <c r="F57" s="588"/>
      <c r="G57" s="588"/>
      <c r="H57" s="338"/>
      <c r="I57" s="582">
        <v>0</v>
      </c>
      <c r="J57" s="583"/>
    </row>
    <row r="58" spans="1:47" ht="18" hidden="1" customHeight="1" outlineLevel="1" x14ac:dyDescent="0.25">
      <c r="C58" s="336"/>
      <c r="D58" s="337"/>
      <c r="E58" s="479"/>
      <c r="F58" s="479"/>
      <c r="G58" s="479"/>
      <c r="H58" s="338"/>
      <c r="I58" s="477"/>
      <c r="J58" s="478"/>
    </row>
    <row r="59" spans="1:47" hidden="1" outlineLevel="1" x14ac:dyDescent="0.25">
      <c r="C59" s="245" t="s">
        <v>2155</v>
      </c>
      <c r="D59" s="216">
        <f>'Salary and Cost Data'!T23</f>
        <v>97930</v>
      </c>
      <c r="E59" s="262" t="s">
        <v>2157</v>
      </c>
      <c r="F59" s="262"/>
      <c r="G59" s="262"/>
      <c r="H59" s="255"/>
      <c r="I59" s="262">
        <f>'Salary and Cost Data'!T12</f>
        <v>5120</v>
      </c>
      <c r="J59" s="265"/>
    </row>
    <row r="60" spans="1:47" hidden="1" outlineLevel="1" x14ac:dyDescent="0.25">
      <c r="C60" s="246" t="s">
        <v>2156</v>
      </c>
      <c r="D60" s="217">
        <f>'Salary and Cost Data'!R23</f>
        <v>330</v>
      </c>
      <c r="E60" s="263" t="s">
        <v>2158</v>
      </c>
      <c r="F60" s="263"/>
      <c r="G60" s="263"/>
      <c r="H60" s="214"/>
      <c r="I60" s="263">
        <f>'Salary and Cost Data'!R12</f>
        <v>2670</v>
      </c>
      <c r="J60" s="266"/>
    </row>
    <row r="61" spans="1:47" hidden="1" outlineLevel="1" x14ac:dyDescent="0.25">
      <c r="C61" s="247"/>
      <c r="D61" s="218"/>
      <c r="E61" s="264" t="s">
        <v>1826</v>
      </c>
      <c r="F61" s="264"/>
      <c r="G61" s="264"/>
      <c r="H61" s="214"/>
      <c r="I61" s="263">
        <f>'Salary and Cost Data'!Q25</f>
        <v>1200</v>
      </c>
      <c r="J61" s="266"/>
    </row>
    <row r="62" spans="1:47" hidden="1" outlineLevel="1" x14ac:dyDescent="0.25">
      <c r="C62" s="248"/>
      <c r="D62" s="219"/>
      <c r="E62" s="213"/>
      <c r="F62" s="213"/>
      <c r="G62" s="213"/>
      <c r="H62" s="214"/>
      <c r="I62" s="214"/>
      <c r="J62" s="249"/>
    </row>
    <row r="63" spans="1:47" hidden="1" outlineLevel="1" x14ac:dyDescent="0.25">
      <c r="C63" s="248"/>
      <c r="D63" s="219"/>
      <c r="E63" s="213"/>
      <c r="F63" s="213"/>
      <c r="G63" s="213"/>
      <c r="H63" s="214"/>
      <c r="I63" s="214"/>
      <c r="J63" s="249"/>
    </row>
    <row r="64" spans="1:47" hidden="1" outlineLevel="1" x14ac:dyDescent="0.25">
      <c r="C64" s="248"/>
      <c r="D64" s="219"/>
      <c r="E64" s="213"/>
      <c r="F64" s="213"/>
      <c r="G64" s="213"/>
      <c r="H64" s="214"/>
      <c r="I64" s="214"/>
      <c r="J64" s="249"/>
    </row>
    <row r="65" spans="2:37" hidden="1" outlineLevel="1" x14ac:dyDescent="0.25">
      <c r="C65" s="248"/>
      <c r="D65" s="219"/>
      <c r="E65" s="213"/>
      <c r="F65" s="213"/>
      <c r="G65" s="213"/>
      <c r="H65" s="214"/>
      <c r="I65" s="214"/>
      <c r="J65" s="249"/>
    </row>
    <row r="66" spans="2:37" hidden="1" outlineLevel="1" x14ac:dyDescent="0.25">
      <c r="C66" s="248"/>
      <c r="D66" s="219"/>
      <c r="E66" s="213"/>
      <c r="F66" s="213"/>
      <c r="G66" s="213"/>
      <c r="H66" s="214"/>
      <c r="I66" s="214"/>
      <c r="J66" s="249"/>
    </row>
    <row r="67" spans="2:37" hidden="1" outlineLevel="1" x14ac:dyDescent="0.25">
      <c r="C67" s="250"/>
      <c r="D67" s="251"/>
      <c r="E67" s="252"/>
      <c r="F67" s="252"/>
      <c r="G67" s="252"/>
      <c r="H67" s="253"/>
      <c r="I67" s="253"/>
      <c r="J67" s="254"/>
    </row>
    <row r="68" spans="2:37" collapsed="1" x14ac:dyDescent="0.25">
      <c r="B68" s="286" t="s">
        <v>1857</v>
      </c>
    </row>
    <row r="72" spans="2:37" ht="46.8" hidden="1" x14ac:dyDescent="0.3">
      <c r="C72" s="6" t="str">
        <f>'Salary and Cost Data'!A2</f>
        <v>FTE Position</v>
      </c>
      <c r="D72" s="6" t="str">
        <f>'Salary and Cost Data'!B2</f>
        <v>OCC Group</v>
      </c>
      <c r="E72" s="6" t="str">
        <f>'Salary and Cost Data'!C2</f>
        <v>Class 6 Code</v>
      </c>
      <c r="F72" s="6" t="str">
        <f>'Salary and Cost Data'!D2</f>
        <v>Pay Grade</v>
      </c>
      <c r="G72" s="6" t="str">
        <f>'Salary and Cost Data'!E2</f>
        <v xml:space="preserve"> Minimum</v>
      </c>
      <c r="H72" s="6" t="str">
        <f>'Salary and Cost Data'!F2</f>
        <v>Q2</v>
      </c>
      <c r="I72" s="6" t="str">
        <f>'Salary and Cost Data'!G2</f>
        <v xml:space="preserve"> Range Midpoint  Q3</v>
      </c>
      <c r="J72" s="6" t="str">
        <f>'Salary and Cost Data'!H2</f>
        <v xml:space="preserve">  Q4</v>
      </c>
      <c r="K72" s="6" t="str">
        <f>'Salary and Cost Data'!I2</f>
        <v xml:space="preserve"> Maximum</v>
      </c>
      <c r="L72" s="6" t="str">
        <f>'Salary and Cost Data'!J2</f>
        <v xml:space="preserve"> Salary Lid</v>
      </c>
      <c r="M72" s="6" t="str">
        <f>'Salary and Cost Data'!K2</f>
        <v>Pay Differential Code</v>
      </c>
      <c r="O72" s="5" t="str">
        <f>'Salary and Cost Data'!AE2</f>
        <v>FY</v>
      </c>
      <c r="P72" s="530" t="str">
        <f>'Salary and Cost Data'!AF2</f>
        <v>FY 2024-25</v>
      </c>
      <c r="Q72" s="37" t="str">
        <f>'Salary and Cost Data'!AG2</f>
        <v>FY 2025-26</v>
      </c>
      <c r="R72" s="37" t="str">
        <f>'Salary and Cost Data'!AH2</f>
        <v>FY 2026-27</v>
      </c>
      <c r="S72" s="37" t="str">
        <f>'Salary and Cost Data'!AI2</f>
        <v>FY 2027-28</v>
      </c>
      <c r="T72" s="37" t="str">
        <f>'Salary and Cost Data'!AJ2</f>
        <v>FY 2028-29</v>
      </c>
      <c r="AJ72" s="100"/>
      <c r="AK72" s="102"/>
    </row>
    <row r="73" spans="2:37" ht="15.6" hidden="1" x14ac:dyDescent="0.3">
      <c r="C73" s="8"/>
      <c r="D73" s="9"/>
      <c r="E73" s="9"/>
      <c r="F73" s="9"/>
      <c r="G73" s="10"/>
      <c r="H73" s="10"/>
      <c r="I73" s="10"/>
      <c r="J73" s="10"/>
      <c r="K73" s="10"/>
      <c r="L73" s="10"/>
      <c r="M73" s="9"/>
      <c r="O73" s="5" t="str">
        <f>'Salary and Cost Data'!AE3</f>
        <v>FY Start</v>
      </c>
      <c r="P73" s="531">
        <f>'Salary and Cost Data'!AF3</f>
        <v>45474</v>
      </c>
      <c r="Q73" s="531">
        <f>'Salary and Cost Data'!AG3</f>
        <v>45839</v>
      </c>
      <c r="R73" s="531">
        <f>'Salary and Cost Data'!AH3</f>
        <v>46204</v>
      </c>
      <c r="S73" s="531">
        <f>'Salary and Cost Data'!AI3</f>
        <v>46569</v>
      </c>
      <c r="T73" s="531">
        <f>'Salary and Cost Data'!AJ3</f>
        <v>46935</v>
      </c>
      <c r="AJ73" s="100"/>
      <c r="AK73" s="102"/>
    </row>
    <row r="74" spans="2:37" ht="15.6" hidden="1" x14ac:dyDescent="0.3">
      <c r="C74" s="8" t="str">
        <f>'Salary and Cost Data'!A3</f>
        <v>ACCOUNTANT I</v>
      </c>
      <c r="D74" s="9" t="str">
        <f>'Salary and Cost Data'!B3</f>
        <v>H</v>
      </c>
      <c r="E74" s="9" t="str">
        <f>'Salary and Cost Data'!C3</f>
        <v>H8A1XX</v>
      </c>
      <c r="F74" s="9" t="str">
        <f>'Salary and Cost Data'!D3</f>
        <v>H12</v>
      </c>
      <c r="G74" s="10">
        <f>'Salary and Cost Data'!E3</f>
        <v>4809</v>
      </c>
      <c r="H74" s="10">
        <f>'Salary and Cost Data'!F3</f>
        <v>5531</v>
      </c>
      <c r="I74" s="10">
        <f>'Salary and Cost Data'!G3</f>
        <v>6252</v>
      </c>
      <c r="J74" s="10">
        <f>'Salary and Cost Data'!H3</f>
        <v>6974</v>
      </c>
      <c r="K74" s="10">
        <f>'Salary and Cost Data'!I3</f>
        <v>7695</v>
      </c>
      <c r="L74" s="10">
        <f>'Salary and Cost Data'!J3</f>
        <v>24724</v>
      </c>
      <c r="M74" s="9">
        <f>'Salary and Cost Data'!K3</f>
        <v>0</v>
      </c>
      <c r="O74" s="5"/>
      <c r="P74" s="531"/>
      <c r="Q74" s="531"/>
      <c r="R74" s="531"/>
      <c r="S74" s="531"/>
      <c r="T74" s="531"/>
      <c r="AJ74" s="100"/>
      <c r="AK74" s="102"/>
    </row>
    <row r="75" spans="2:37" ht="15.6" hidden="1" x14ac:dyDescent="0.3">
      <c r="C75" s="8" t="str">
        <f>'Salary and Cost Data'!A4</f>
        <v>ACCOUNTANT II</v>
      </c>
      <c r="D75" s="9" t="str">
        <f>'Salary and Cost Data'!B4</f>
        <v>H</v>
      </c>
      <c r="E75" s="9" t="str">
        <f>'Salary and Cost Data'!C4</f>
        <v>H8A2XX</v>
      </c>
      <c r="F75" s="9" t="str">
        <f>'Salary and Cost Data'!D4</f>
        <v>H14</v>
      </c>
      <c r="G75" s="10">
        <f>'Salary and Cost Data'!E4</f>
        <v>5302</v>
      </c>
      <c r="H75" s="10">
        <f>'Salary and Cost Data'!F4</f>
        <v>6098</v>
      </c>
      <c r="I75" s="10">
        <f>'Salary and Cost Data'!G4</f>
        <v>6893</v>
      </c>
      <c r="J75" s="10">
        <f>'Salary and Cost Data'!H4</f>
        <v>7689</v>
      </c>
      <c r="K75" s="10">
        <f>'Salary and Cost Data'!I4</f>
        <v>8484</v>
      </c>
      <c r="L75" s="10">
        <f>'Salary and Cost Data'!J4</f>
        <v>24724</v>
      </c>
      <c r="M75" s="9">
        <f>'Salary and Cost Data'!K4</f>
        <v>0</v>
      </c>
      <c r="O75" s="5" t="str">
        <f>'Salary and Cost Data'!AE4</f>
        <v>FY End</v>
      </c>
      <c r="P75" s="531">
        <f>'Salary and Cost Data'!AF4</f>
        <v>45838</v>
      </c>
      <c r="Q75" s="531">
        <f>'Salary and Cost Data'!AG4</f>
        <v>46203</v>
      </c>
      <c r="R75" s="531">
        <f>'Salary and Cost Data'!AH4</f>
        <v>46568</v>
      </c>
      <c r="S75" s="531">
        <f>'Salary and Cost Data'!AI4</f>
        <v>46934</v>
      </c>
      <c r="T75" s="531">
        <f>'Salary and Cost Data'!AJ4</f>
        <v>47299</v>
      </c>
      <c r="AJ75" s="100"/>
      <c r="AK75" s="102"/>
    </row>
    <row r="76" spans="2:37" ht="15.6" hidden="1" x14ac:dyDescent="0.3">
      <c r="C76" s="8" t="str">
        <f>'Salary and Cost Data'!A5</f>
        <v>ACCOUNTANT III</v>
      </c>
      <c r="D76" s="9" t="str">
        <f>'Salary and Cost Data'!B5</f>
        <v>H</v>
      </c>
      <c r="E76" s="9" t="str">
        <f>'Salary and Cost Data'!C5</f>
        <v>H8A3XX</v>
      </c>
      <c r="F76" s="9" t="str">
        <f>'Salary and Cost Data'!D5</f>
        <v>H19</v>
      </c>
      <c r="G76" s="10">
        <f>'Salary and Cost Data'!E5</f>
        <v>6767</v>
      </c>
      <c r="H76" s="10">
        <f>'Salary and Cost Data'!F5</f>
        <v>7782</v>
      </c>
      <c r="I76" s="10">
        <f>'Salary and Cost Data'!G5</f>
        <v>8797</v>
      </c>
      <c r="J76" s="10">
        <f>'Salary and Cost Data'!H5</f>
        <v>9812</v>
      </c>
      <c r="K76" s="10">
        <f>'Salary and Cost Data'!I5</f>
        <v>10827</v>
      </c>
      <c r="L76" s="10">
        <f>'Salary and Cost Data'!J5</f>
        <v>24724</v>
      </c>
      <c r="M76" s="9">
        <f>'Salary and Cost Data'!K5</f>
        <v>0</v>
      </c>
      <c r="O76" s="5" t="str">
        <f>'Salary and Cost Data'!AE5</f>
        <v>Relative FY</v>
      </c>
      <c r="P76" s="37" t="str">
        <f>'Salary and Cost Data'!AF5</f>
        <v>Current Year</v>
      </c>
      <c r="Q76" s="37" t="str">
        <f>'Salary and Cost Data'!AG5</f>
        <v>Budget Year</v>
      </c>
      <c r="R76" s="37" t="str">
        <f>'Salary and Cost Data'!AH5</f>
        <v>Out Year 1</v>
      </c>
      <c r="S76" s="37" t="str">
        <f>'Salary and Cost Data'!AI5</f>
        <v>Out Year 2</v>
      </c>
      <c r="T76" s="37" t="str">
        <f>'Salary and Cost Data'!AJ5</f>
        <v>Out Year 3</v>
      </c>
      <c r="AJ76" s="100"/>
      <c r="AK76" s="102"/>
    </row>
    <row r="77" spans="2:37" ht="15.6" hidden="1" x14ac:dyDescent="0.3">
      <c r="C77" s="8" t="str">
        <f>'Salary and Cost Data'!A6</f>
        <v>ACCOUNTANT IV</v>
      </c>
      <c r="D77" s="9" t="str">
        <f>'Salary and Cost Data'!B6</f>
        <v>H</v>
      </c>
      <c r="E77" s="9" t="str">
        <f>'Salary and Cost Data'!C6</f>
        <v>H8A4XX</v>
      </c>
      <c r="F77" s="9" t="str">
        <f>'Salary and Cost Data'!D6</f>
        <v>H21</v>
      </c>
      <c r="G77" s="10">
        <f>'Salary and Cost Data'!E6</f>
        <v>7460</v>
      </c>
      <c r="H77" s="10">
        <f>'Salary and Cost Data'!F6</f>
        <v>8580</v>
      </c>
      <c r="I77" s="10">
        <f>'Salary and Cost Data'!G6</f>
        <v>9700</v>
      </c>
      <c r="J77" s="10">
        <f>'Salary and Cost Data'!H6</f>
        <v>10819</v>
      </c>
      <c r="K77" s="10">
        <f>'Salary and Cost Data'!I6</f>
        <v>11938</v>
      </c>
      <c r="L77" s="10">
        <f>'Salary and Cost Data'!J6</f>
        <v>24724</v>
      </c>
      <c r="M77" s="9">
        <f>'Salary and Cost Data'!K6</f>
        <v>0</v>
      </c>
      <c r="AJ77" s="100"/>
      <c r="AK77" s="102"/>
    </row>
    <row r="78" spans="2:37" ht="15.6" hidden="1" x14ac:dyDescent="0.3">
      <c r="C78" s="8" t="str">
        <f>'Salary and Cost Data'!A7</f>
        <v>ACCOUNTING TECHNICIAN I</v>
      </c>
      <c r="D78" s="9" t="str">
        <f>'Salary and Cost Data'!B7</f>
        <v>H</v>
      </c>
      <c r="E78" s="9" t="str">
        <f>'Salary and Cost Data'!C7</f>
        <v>H8B1XX</v>
      </c>
      <c r="F78" s="9" t="str">
        <f>'Salary and Cost Data'!D7</f>
        <v>H04</v>
      </c>
      <c r="G78" s="10">
        <f>'Salary and Cost Data'!E7</f>
        <v>3255</v>
      </c>
      <c r="H78" s="10">
        <f>'Salary and Cost Data'!F7</f>
        <v>3743</v>
      </c>
      <c r="I78" s="10">
        <f>'Salary and Cost Data'!G7</f>
        <v>4231</v>
      </c>
      <c r="J78" s="10">
        <f>'Salary and Cost Data'!H7</f>
        <v>4720</v>
      </c>
      <c r="K78" s="10">
        <f>'Salary and Cost Data'!I7</f>
        <v>5209</v>
      </c>
      <c r="L78" s="10">
        <f>'Salary and Cost Data'!J7</f>
        <v>24724</v>
      </c>
      <c r="M78" s="9">
        <f>'Salary and Cost Data'!K7</f>
        <v>1</v>
      </c>
      <c r="AJ78" s="100"/>
      <c r="AK78" s="102"/>
    </row>
    <row r="79" spans="2:37" ht="15.6" hidden="1" x14ac:dyDescent="0.3">
      <c r="C79" s="8" t="str">
        <f>'Salary and Cost Data'!A8</f>
        <v>ACCOUNTING TECHNICIAN II</v>
      </c>
      <c r="D79" s="9" t="str">
        <f>'Salary and Cost Data'!B8</f>
        <v>H</v>
      </c>
      <c r="E79" s="9" t="str">
        <f>'Salary and Cost Data'!C8</f>
        <v>H8B2XX</v>
      </c>
      <c r="F79" s="9" t="str">
        <f>'Salary and Cost Data'!D8</f>
        <v>H06</v>
      </c>
      <c r="G79" s="10">
        <f>'Salary and Cost Data'!E8</f>
        <v>3589</v>
      </c>
      <c r="H79" s="10">
        <f>'Salary and Cost Data'!F8</f>
        <v>4128</v>
      </c>
      <c r="I79" s="10">
        <f>'Salary and Cost Data'!G8</f>
        <v>4666</v>
      </c>
      <c r="J79" s="10">
        <f>'Salary and Cost Data'!H8</f>
        <v>5204</v>
      </c>
      <c r="K79" s="10">
        <f>'Salary and Cost Data'!I8</f>
        <v>5742</v>
      </c>
      <c r="L79" s="10">
        <f>'Salary and Cost Data'!J8</f>
        <v>24724</v>
      </c>
      <c r="M79" s="9">
        <f>'Salary and Cost Data'!K8</f>
        <v>1</v>
      </c>
      <c r="P79" s="170">
        <v>45108</v>
      </c>
      <c r="Q79" s="1">
        <f>YEAR(P73)</f>
        <v>2024</v>
      </c>
      <c r="AJ79" s="100"/>
      <c r="AK79" s="102"/>
    </row>
    <row r="80" spans="2:37" ht="15.6" hidden="1" x14ac:dyDescent="0.3">
      <c r="C80" s="8" t="str">
        <f>'Salary and Cost Data'!A9</f>
        <v>ACCOUNTING TECHNICIAN III</v>
      </c>
      <c r="D80" s="9" t="str">
        <f>'Salary and Cost Data'!B9</f>
        <v>H</v>
      </c>
      <c r="E80" s="9" t="str">
        <f>'Salary and Cost Data'!C9</f>
        <v>H8B3XX</v>
      </c>
      <c r="F80" s="9" t="str">
        <f>'Salary and Cost Data'!D9</f>
        <v>H09</v>
      </c>
      <c r="G80" s="10">
        <f>'Salary and Cost Data'!E9</f>
        <v>4154</v>
      </c>
      <c r="H80" s="10">
        <f>'Salary and Cost Data'!F9</f>
        <v>4778</v>
      </c>
      <c r="I80" s="10">
        <f>'Salary and Cost Data'!G9</f>
        <v>5401</v>
      </c>
      <c r="J80" s="10">
        <f>'Salary and Cost Data'!H9</f>
        <v>6025</v>
      </c>
      <c r="K80" s="10">
        <f>'Salary and Cost Data'!I9</f>
        <v>6648</v>
      </c>
      <c r="L80" s="10">
        <f>'Salary and Cost Data'!J9</f>
        <v>24724</v>
      </c>
      <c r="M80" s="9">
        <f>'Salary and Cost Data'!K9</f>
        <v>1</v>
      </c>
      <c r="P80" s="170">
        <v>45139</v>
      </c>
      <c r="Q80" s="1">
        <f>YEAR(Q73)</f>
        <v>2025</v>
      </c>
      <c r="AJ80" s="100"/>
      <c r="AK80" s="102"/>
    </row>
    <row r="81" spans="3:37" ht="15.6" hidden="1" x14ac:dyDescent="0.3">
      <c r="C81" s="8" t="str">
        <f>'Salary and Cost Data'!A10</f>
        <v>ACCOUNTING TECHNICIAN IV</v>
      </c>
      <c r="D81" s="9" t="str">
        <f>'Salary and Cost Data'!B10</f>
        <v>H</v>
      </c>
      <c r="E81" s="9" t="str">
        <f>'Salary and Cost Data'!C10</f>
        <v>H8B4XX</v>
      </c>
      <c r="F81" s="9" t="str">
        <f>'Salary and Cost Data'!D10</f>
        <v>H12</v>
      </c>
      <c r="G81" s="10">
        <f>'Salary and Cost Data'!E10</f>
        <v>4809</v>
      </c>
      <c r="H81" s="10">
        <f>'Salary and Cost Data'!F10</f>
        <v>5531</v>
      </c>
      <c r="I81" s="10">
        <f>'Salary and Cost Data'!G10</f>
        <v>6252</v>
      </c>
      <c r="J81" s="10">
        <f>'Salary and Cost Data'!H10</f>
        <v>6974</v>
      </c>
      <c r="K81" s="10">
        <f>'Salary and Cost Data'!I10</f>
        <v>7695</v>
      </c>
      <c r="L81" s="10">
        <f>'Salary and Cost Data'!J10</f>
        <v>24724</v>
      </c>
      <c r="M81" s="9">
        <f>'Salary and Cost Data'!K10</f>
        <v>0</v>
      </c>
      <c r="P81" s="170">
        <v>45170</v>
      </c>
      <c r="Q81" s="1">
        <f>YEAR(R73)</f>
        <v>2026</v>
      </c>
      <c r="AJ81" s="100"/>
      <c r="AK81" s="102"/>
    </row>
    <row r="82" spans="3:37" ht="15.6" hidden="1" x14ac:dyDescent="0.3">
      <c r="C82" s="8" t="str">
        <f>'Salary and Cost Data'!A11</f>
        <v>ACTUARY I</v>
      </c>
      <c r="D82" s="9" t="str">
        <f>'Salary and Cost Data'!B11</f>
        <v>I</v>
      </c>
      <c r="E82" s="9" t="str">
        <f>'Salary and Cost Data'!C11</f>
        <v>I1A1XX</v>
      </c>
      <c r="F82" s="9" t="str">
        <f>'Salary and Cost Data'!D11</f>
        <v>I14</v>
      </c>
      <c r="G82" s="10">
        <f>'Salary and Cost Data'!E11</f>
        <v>6855</v>
      </c>
      <c r="H82" s="10">
        <f>'Salary and Cost Data'!F11</f>
        <v>7541</v>
      </c>
      <c r="I82" s="10">
        <f>'Salary and Cost Data'!G11</f>
        <v>8226</v>
      </c>
      <c r="J82" s="10">
        <f>'Salary and Cost Data'!H11</f>
        <v>9176</v>
      </c>
      <c r="K82" s="10">
        <f>'Salary and Cost Data'!I11</f>
        <v>10125</v>
      </c>
      <c r="L82" s="10">
        <f>'Salary and Cost Data'!J11</f>
        <v>24724</v>
      </c>
      <c r="M82" s="9">
        <f>'Salary and Cost Data'!K11</f>
        <v>0</v>
      </c>
      <c r="P82" s="170">
        <v>45200</v>
      </c>
      <c r="Q82" s="1">
        <f>YEAR(S73)</f>
        <v>2027</v>
      </c>
      <c r="AJ82" s="100"/>
      <c r="AK82" s="102"/>
    </row>
    <row r="83" spans="3:37" ht="15.6" hidden="1" x14ac:dyDescent="0.3">
      <c r="C83" s="8" t="str">
        <f>'Salary and Cost Data'!A12</f>
        <v>ACTUARY II</v>
      </c>
      <c r="D83" s="9" t="str">
        <f>'Salary and Cost Data'!B12</f>
        <v>I</v>
      </c>
      <c r="E83" s="9" t="str">
        <f>'Salary and Cost Data'!C12</f>
        <v>I1A2XX</v>
      </c>
      <c r="F83" s="9" t="str">
        <f>'Salary and Cost Data'!D12</f>
        <v>I16</v>
      </c>
      <c r="G83" s="10">
        <f>'Salary and Cost Data'!E12</f>
        <v>7557</v>
      </c>
      <c r="H83" s="10">
        <f>'Salary and Cost Data'!F12</f>
        <v>8313</v>
      </c>
      <c r="I83" s="10">
        <f>'Salary and Cost Data'!G12</f>
        <v>9068</v>
      </c>
      <c r="J83" s="10">
        <f>'Salary and Cost Data'!H12</f>
        <v>10116</v>
      </c>
      <c r="K83" s="10">
        <f>'Salary and Cost Data'!I12</f>
        <v>11163</v>
      </c>
      <c r="L83" s="10">
        <f>'Salary and Cost Data'!J12</f>
        <v>24724</v>
      </c>
      <c r="M83" s="9">
        <f>'Salary and Cost Data'!K12</f>
        <v>0</v>
      </c>
      <c r="P83" s="170">
        <v>45231</v>
      </c>
      <c r="Q83" s="1">
        <f>YEAR(T73)</f>
        <v>2028</v>
      </c>
      <c r="AJ83" s="100"/>
      <c r="AK83" s="102"/>
    </row>
    <row r="84" spans="3:37" ht="15.6" hidden="1" x14ac:dyDescent="0.3">
      <c r="C84" s="8" t="str">
        <f>'Salary and Cost Data'!A13</f>
        <v>ACTUARY III</v>
      </c>
      <c r="D84" s="9" t="str">
        <f>'Salary and Cost Data'!B13</f>
        <v>I</v>
      </c>
      <c r="E84" s="9" t="str">
        <f>'Salary and Cost Data'!C13</f>
        <v>I1A3XX</v>
      </c>
      <c r="F84" s="9" t="str">
        <f>'Salary and Cost Data'!D13</f>
        <v>I18</v>
      </c>
      <c r="G84" s="10">
        <f>'Salary and Cost Data'!E13</f>
        <v>8332</v>
      </c>
      <c r="H84" s="10">
        <f>'Salary and Cost Data'!F13</f>
        <v>9165</v>
      </c>
      <c r="I84" s="10">
        <f>'Salary and Cost Data'!G13</f>
        <v>9998</v>
      </c>
      <c r="J84" s="10">
        <f>'Salary and Cost Data'!H13</f>
        <v>11153</v>
      </c>
      <c r="K84" s="10">
        <f>'Salary and Cost Data'!I13</f>
        <v>12307</v>
      </c>
      <c r="L84" s="10">
        <f>'Salary and Cost Data'!J13</f>
        <v>24724</v>
      </c>
      <c r="M84" s="9">
        <f>'Salary and Cost Data'!K13</f>
        <v>0</v>
      </c>
      <c r="P84" s="170">
        <v>45261</v>
      </c>
      <c r="Q84" s="1">
        <f>YEAR(T75)</f>
        <v>2029</v>
      </c>
      <c r="AJ84" s="100"/>
      <c r="AK84" s="102"/>
    </row>
    <row r="85" spans="3:37" ht="15.6" hidden="1" x14ac:dyDescent="0.3">
      <c r="C85" s="8" t="str">
        <f>'Salary and Cost Data'!A14</f>
        <v>ACTUARY IV</v>
      </c>
      <c r="D85" s="9" t="str">
        <f>'Salary and Cost Data'!B14</f>
        <v>I</v>
      </c>
      <c r="E85" s="9" t="str">
        <f>'Salary and Cost Data'!C14</f>
        <v>I1A4XX</v>
      </c>
      <c r="F85" s="9" t="str">
        <f>'Salary and Cost Data'!D14</f>
        <v>I20</v>
      </c>
      <c r="G85" s="10">
        <f>'Salary and Cost Data'!E14</f>
        <v>9186</v>
      </c>
      <c r="H85" s="10">
        <f>'Salary and Cost Data'!F14</f>
        <v>10105</v>
      </c>
      <c r="I85" s="10">
        <f>'Salary and Cost Data'!G14</f>
        <v>11023</v>
      </c>
      <c r="J85" s="10">
        <f>'Salary and Cost Data'!H14</f>
        <v>12296</v>
      </c>
      <c r="K85" s="10">
        <f>'Salary and Cost Data'!I14</f>
        <v>13569</v>
      </c>
      <c r="L85" s="10">
        <f>'Salary and Cost Data'!J14</f>
        <v>24724</v>
      </c>
      <c r="M85" s="9">
        <f>'Salary and Cost Data'!K14</f>
        <v>0</v>
      </c>
      <c r="P85" s="170">
        <v>45292</v>
      </c>
      <c r="Q85" s="1"/>
      <c r="AJ85" s="100"/>
      <c r="AK85" s="102"/>
    </row>
    <row r="86" spans="3:37" ht="15.6" hidden="1" x14ac:dyDescent="0.3">
      <c r="C86" s="8" t="str">
        <f>'Salary and Cost Data'!A15</f>
        <v>ADDICTION SPECIALIST I</v>
      </c>
      <c r="D86" s="9" t="str">
        <f>'Salary and Cost Data'!B15</f>
        <v>C</v>
      </c>
      <c r="E86" s="9" t="str">
        <f>'Salary and Cost Data'!C15</f>
        <v>C4N1XX</v>
      </c>
      <c r="F86" s="9" t="str">
        <f>'Salary and Cost Data'!D15</f>
        <v>C13</v>
      </c>
      <c r="G86" s="10">
        <f>'Salary and Cost Data'!E15</f>
        <v>5037</v>
      </c>
      <c r="H86" s="10">
        <f>'Salary and Cost Data'!F15</f>
        <v>5541</v>
      </c>
      <c r="I86" s="10">
        <f>'Salary and Cost Data'!G15</f>
        <v>6044</v>
      </c>
      <c r="J86" s="10">
        <f>'Salary and Cost Data'!H15</f>
        <v>6548</v>
      </c>
      <c r="K86" s="10">
        <f>'Salary and Cost Data'!I15</f>
        <v>7051</v>
      </c>
      <c r="L86" s="10">
        <f>'Salary and Cost Data'!J15</f>
        <v>24724</v>
      </c>
      <c r="M86" s="9" t="str">
        <f>'Salary and Cost Data'!K15</f>
        <v>0</v>
      </c>
      <c r="P86" s="170">
        <v>45323</v>
      </c>
      <c r="Q86" s="1"/>
      <c r="AJ86" s="100"/>
      <c r="AK86" s="102"/>
    </row>
    <row r="87" spans="3:37" ht="15.6" hidden="1" x14ac:dyDescent="0.3">
      <c r="C87" s="8" t="str">
        <f>'Salary and Cost Data'!A16</f>
        <v>ADDICTION SPECIALIST II</v>
      </c>
      <c r="D87" s="9" t="str">
        <f>'Salary and Cost Data'!B16</f>
        <v>C</v>
      </c>
      <c r="E87" s="9" t="str">
        <f>'Salary and Cost Data'!C16</f>
        <v>C4N2XX</v>
      </c>
      <c r="F87" s="9" t="str">
        <f>'Salary and Cost Data'!D16</f>
        <v>C15</v>
      </c>
      <c r="G87" s="10">
        <f>'Salary and Cost Data'!E16</f>
        <v>5553</v>
      </c>
      <c r="H87" s="10">
        <f>'Salary and Cost Data'!F16</f>
        <v>6109</v>
      </c>
      <c r="I87" s="10">
        <f>'Salary and Cost Data'!G16</f>
        <v>6664</v>
      </c>
      <c r="J87" s="10">
        <f>'Salary and Cost Data'!H16</f>
        <v>7219</v>
      </c>
      <c r="K87" s="10">
        <f>'Salary and Cost Data'!I16</f>
        <v>7774</v>
      </c>
      <c r="L87" s="10">
        <f>'Salary and Cost Data'!J16</f>
        <v>24724</v>
      </c>
      <c r="M87" s="9" t="str">
        <f>'Salary and Cost Data'!K16</f>
        <v>0</v>
      </c>
      <c r="P87" s="170">
        <v>45352</v>
      </c>
      <c r="Q87" s="1"/>
      <c r="AJ87" s="100"/>
      <c r="AK87" s="102"/>
    </row>
    <row r="88" spans="3:37" ht="15.6" hidden="1" x14ac:dyDescent="0.3">
      <c r="C88" s="8" t="str">
        <f>'Salary and Cost Data'!A17</f>
        <v>ADMIN ASSISTANT I</v>
      </c>
      <c r="D88" s="9" t="str">
        <f>'Salary and Cost Data'!B17</f>
        <v>G</v>
      </c>
      <c r="E88" s="9" t="str">
        <f>'Salary and Cost Data'!C17</f>
        <v>G3A2TX</v>
      </c>
      <c r="F88" s="9" t="str">
        <f>'Salary and Cost Data'!D17</f>
        <v>G03</v>
      </c>
      <c r="G88" s="10">
        <f>'Salary and Cost Data'!E17</f>
        <v>3100</v>
      </c>
      <c r="H88" s="10">
        <f>'Salary and Cost Data'!F17</f>
        <v>3410</v>
      </c>
      <c r="I88" s="10">
        <f>'Salary and Cost Data'!G17</f>
        <v>3720</v>
      </c>
      <c r="J88" s="10">
        <f>'Salary and Cost Data'!H17</f>
        <v>4030</v>
      </c>
      <c r="K88" s="10">
        <f>'Salary and Cost Data'!I17</f>
        <v>4340</v>
      </c>
      <c r="L88" s="10">
        <f>'Salary and Cost Data'!J17</f>
        <v>24724</v>
      </c>
      <c r="M88" s="9">
        <f>'Salary and Cost Data'!K17</f>
        <v>1</v>
      </c>
      <c r="P88" s="170">
        <v>45383</v>
      </c>
      <c r="Q88" s="1"/>
      <c r="AJ88" s="100"/>
      <c r="AK88" s="102"/>
    </row>
    <row r="89" spans="3:37" ht="15.6" hidden="1" x14ac:dyDescent="0.3">
      <c r="C89" s="8" t="str">
        <f>'Salary and Cost Data'!A18</f>
        <v>ADMIN ASSISTANT II</v>
      </c>
      <c r="D89" s="9" t="str">
        <f>'Salary and Cost Data'!B18</f>
        <v>G</v>
      </c>
      <c r="E89" s="9" t="str">
        <f>'Salary and Cost Data'!C18</f>
        <v>G3A3XX</v>
      </c>
      <c r="F89" s="9" t="str">
        <f>'Salary and Cost Data'!D18</f>
        <v>G04</v>
      </c>
      <c r="G89" s="10">
        <f>'Salary and Cost Data'!E18</f>
        <v>3255</v>
      </c>
      <c r="H89" s="10">
        <f>'Salary and Cost Data'!F18</f>
        <v>3581</v>
      </c>
      <c r="I89" s="10">
        <f>'Salary and Cost Data'!G18</f>
        <v>3906</v>
      </c>
      <c r="J89" s="10">
        <f>'Salary and Cost Data'!H18</f>
        <v>4232</v>
      </c>
      <c r="K89" s="10">
        <f>'Salary and Cost Data'!I18</f>
        <v>4558</v>
      </c>
      <c r="L89" s="10">
        <f>'Salary and Cost Data'!J18</f>
        <v>24724</v>
      </c>
      <c r="M89" s="9">
        <f>'Salary and Cost Data'!K18</f>
        <v>1</v>
      </c>
      <c r="P89" s="170">
        <v>45413</v>
      </c>
      <c r="Q89" s="1"/>
      <c r="AJ89" s="100"/>
      <c r="AK89" s="102"/>
    </row>
    <row r="90" spans="3:37" ht="15.6" hidden="1" x14ac:dyDescent="0.3">
      <c r="C90" s="8" t="str">
        <f>'Salary and Cost Data'!A19</f>
        <v>ADMIN ASSISTANT III</v>
      </c>
      <c r="D90" s="9" t="str">
        <f>'Salary and Cost Data'!B19</f>
        <v>G</v>
      </c>
      <c r="E90" s="9" t="str">
        <f>'Salary and Cost Data'!C19</f>
        <v>G3A4XX</v>
      </c>
      <c r="F90" s="9" t="str">
        <f>'Salary and Cost Data'!D19</f>
        <v>G09</v>
      </c>
      <c r="G90" s="10">
        <f>'Salary and Cost Data'!E19</f>
        <v>4154</v>
      </c>
      <c r="H90" s="10">
        <f>'Salary and Cost Data'!F19</f>
        <v>4570</v>
      </c>
      <c r="I90" s="10">
        <f>'Salary and Cost Data'!G19</f>
        <v>4985</v>
      </c>
      <c r="J90" s="10">
        <f>'Salary and Cost Data'!H19</f>
        <v>5401</v>
      </c>
      <c r="K90" s="10">
        <f>'Salary and Cost Data'!I19</f>
        <v>5816</v>
      </c>
      <c r="L90" s="10">
        <f>'Salary and Cost Data'!J19</f>
        <v>24724</v>
      </c>
      <c r="M90" s="9">
        <f>'Salary and Cost Data'!K19</f>
        <v>1</v>
      </c>
      <c r="P90" s="170">
        <v>45444</v>
      </c>
      <c r="Q90" s="1"/>
      <c r="AJ90" s="100"/>
      <c r="AK90" s="102"/>
    </row>
    <row r="91" spans="3:37" ht="15.6" hidden="1" x14ac:dyDescent="0.3">
      <c r="C91" s="8" t="str">
        <f>'Salary and Cost Data'!A20</f>
        <v>ADMIN ASSISTANT INT</v>
      </c>
      <c r="D91" s="9" t="str">
        <f>'Salary and Cost Data'!B20</f>
        <v>G</v>
      </c>
      <c r="E91" s="9" t="str">
        <f>'Salary and Cost Data'!C20</f>
        <v>G3A1IX</v>
      </c>
      <c r="F91" s="9" t="str">
        <f>'Salary and Cost Data'!D20</f>
        <v>G01</v>
      </c>
      <c r="G91" s="10">
        <f>'Salary and Cost Data'!E20</f>
        <v>2812</v>
      </c>
      <c r="H91" s="10">
        <f>'Salary and Cost Data'!F20</f>
        <v>3093</v>
      </c>
      <c r="I91" s="10">
        <f>'Salary and Cost Data'!G20</f>
        <v>3374</v>
      </c>
      <c r="J91" s="10">
        <f>'Salary and Cost Data'!H20</f>
        <v>3656</v>
      </c>
      <c r="K91" s="10">
        <f>'Salary and Cost Data'!I20</f>
        <v>3937</v>
      </c>
      <c r="L91" s="10">
        <f>'Salary and Cost Data'!J20</f>
        <v>24724</v>
      </c>
      <c r="M91" s="9">
        <f>'Salary and Cost Data'!K20</f>
        <v>1</v>
      </c>
      <c r="AJ91" s="100"/>
      <c r="AK91" s="102"/>
    </row>
    <row r="92" spans="3:37" ht="15.6" hidden="1" x14ac:dyDescent="0.3">
      <c r="C92" s="8" t="str">
        <f>'Salary and Cost Data'!A21</f>
        <v>ADMIN LAW JUDGE I</v>
      </c>
      <c r="D92" s="9" t="str">
        <f>'Salary and Cost Data'!B21</f>
        <v>H</v>
      </c>
      <c r="E92" s="9" t="str">
        <f>'Salary and Cost Data'!C21</f>
        <v>H5L1XX</v>
      </c>
      <c r="F92" s="9" t="str">
        <f>'Salary and Cost Data'!D21</f>
        <v>H21</v>
      </c>
      <c r="G92" s="10">
        <f>'Salary and Cost Data'!E21</f>
        <v>7460</v>
      </c>
      <c r="H92" s="10">
        <f>'Salary and Cost Data'!F21</f>
        <v>8580</v>
      </c>
      <c r="I92" s="10">
        <f>'Salary and Cost Data'!G21</f>
        <v>9700</v>
      </c>
      <c r="J92" s="10">
        <f>'Salary and Cost Data'!H21</f>
        <v>10819</v>
      </c>
      <c r="K92" s="10">
        <f>'Salary and Cost Data'!I21</f>
        <v>11938</v>
      </c>
      <c r="L92" s="10">
        <f>'Salary and Cost Data'!J21</f>
        <v>24724</v>
      </c>
      <c r="M92" s="9">
        <f>'Salary and Cost Data'!K21</f>
        <v>0</v>
      </c>
      <c r="AJ92" s="100"/>
      <c r="AK92" s="102"/>
    </row>
    <row r="93" spans="3:37" ht="15.6" hidden="1" x14ac:dyDescent="0.3">
      <c r="C93" s="8" t="str">
        <f>'Salary and Cost Data'!A22</f>
        <v>ADMIN LAW JUDGE II</v>
      </c>
      <c r="D93" s="9" t="str">
        <f>'Salary and Cost Data'!B22</f>
        <v>H</v>
      </c>
      <c r="E93" s="9" t="str">
        <f>'Salary and Cost Data'!C22</f>
        <v>H5L2XX</v>
      </c>
      <c r="F93" s="9" t="str">
        <f>'Salary and Cost Data'!D22</f>
        <v>H22</v>
      </c>
      <c r="G93" s="10">
        <f>'Salary and Cost Data'!E22</f>
        <v>7834</v>
      </c>
      <c r="H93" s="10">
        <f>'Salary and Cost Data'!F22</f>
        <v>9009</v>
      </c>
      <c r="I93" s="10">
        <f>'Salary and Cost Data'!G22</f>
        <v>10184</v>
      </c>
      <c r="J93" s="10">
        <f>'Salary and Cost Data'!H22</f>
        <v>11360</v>
      </c>
      <c r="K93" s="10">
        <f>'Salary and Cost Data'!I22</f>
        <v>12535</v>
      </c>
      <c r="L93" s="10">
        <f>'Salary and Cost Data'!J22</f>
        <v>24724</v>
      </c>
      <c r="M93" s="9">
        <f>'Salary and Cost Data'!K22</f>
        <v>0</v>
      </c>
      <c r="AJ93" s="100"/>
      <c r="AK93" s="102"/>
    </row>
    <row r="94" spans="3:37" ht="15.6" hidden="1" x14ac:dyDescent="0.3">
      <c r="C94" s="8" t="str">
        <f>'Salary and Cost Data'!A23</f>
        <v>ADMIN LAW JUDGE III</v>
      </c>
      <c r="D94" s="9" t="str">
        <f>'Salary and Cost Data'!B23</f>
        <v>H</v>
      </c>
      <c r="E94" s="9" t="str">
        <f>'Salary and Cost Data'!C23</f>
        <v>H5L3XX</v>
      </c>
      <c r="F94" s="9" t="str">
        <f>'Salary and Cost Data'!D23</f>
        <v>H24</v>
      </c>
      <c r="G94" s="10">
        <f>'Salary and Cost Data'!E23</f>
        <v>8637</v>
      </c>
      <c r="H94" s="10">
        <f>'Salary and Cost Data'!F23</f>
        <v>9933</v>
      </c>
      <c r="I94" s="10">
        <f>'Salary and Cost Data'!G23</f>
        <v>11228</v>
      </c>
      <c r="J94" s="10">
        <f>'Salary and Cost Data'!H23</f>
        <v>12524</v>
      </c>
      <c r="K94" s="10">
        <f>'Salary and Cost Data'!I23</f>
        <v>13820</v>
      </c>
      <c r="L94" s="10">
        <f>'Salary and Cost Data'!J23</f>
        <v>24724</v>
      </c>
      <c r="M94" s="9">
        <f>'Salary and Cost Data'!K23</f>
        <v>0</v>
      </c>
      <c r="AJ94" s="100"/>
      <c r="AK94" s="102"/>
    </row>
    <row r="95" spans="3:37" ht="15.6" hidden="1" x14ac:dyDescent="0.3">
      <c r="C95" s="8" t="str">
        <f>'Salary and Cost Data'!A24</f>
        <v>ADMINISTRATOR I</v>
      </c>
      <c r="D95" s="9" t="str">
        <f>'Salary and Cost Data'!B24</f>
        <v>H</v>
      </c>
      <c r="E95" s="9" t="str">
        <f>'Salary and Cost Data'!C24</f>
        <v>H1B1XX</v>
      </c>
      <c r="F95" s="9" t="str">
        <f>'Salary and Cost Data'!D24</f>
        <v>H08</v>
      </c>
      <c r="G95" s="10">
        <f>'Salary and Cost Data'!E24</f>
        <v>3956</v>
      </c>
      <c r="H95" s="10">
        <f>'Salary and Cost Data'!F24</f>
        <v>4550</v>
      </c>
      <c r="I95" s="10">
        <f>'Salary and Cost Data'!G24</f>
        <v>5144</v>
      </c>
      <c r="J95" s="10">
        <f>'Salary and Cost Data'!H24</f>
        <v>5737</v>
      </c>
      <c r="K95" s="10">
        <f>'Salary and Cost Data'!I24</f>
        <v>6330</v>
      </c>
      <c r="L95" s="10">
        <f>'Salary and Cost Data'!J24</f>
        <v>24724</v>
      </c>
      <c r="M95" s="9">
        <f>'Salary and Cost Data'!K24</f>
        <v>0</v>
      </c>
      <c r="AJ95" s="100"/>
      <c r="AK95" s="102"/>
    </row>
    <row r="96" spans="3:37" ht="15.6" hidden="1" x14ac:dyDescent="0.3">
      <c r="C96" s="8" t="str">
        <f>'Salary and Cost Data'!A25</f>
        <v>ADMINISTRATOR II</v>
      </c>
      <c r="D96" s="9" t="str">
        <f>'Salary and Cost Data'!B25</f>
        <v>H</v>
      </c>
      <c r="E96" s="9" t="str">
        <f>'Salary and Cost Data'!C25</f>
        <v>H1B2XX</v>
      </c>
      <c r="F96" s="9" t="str">
        <f>'Salary and Cost Data'!D25</f>
        <v>H09</v>
      </c>
      <c r="G96" s="10">
        <f>'Salary and Cost Data'!E25</f>
        <v>4154</v>
      </c>
      <c r="H96" s="10">
        <f>'Salary and Cost Data'!F25</f>
        <v>4778</v>
      </c>
      <c r="I96" s="10">
        <f>'Salary and Cost Data'!G25</f>
        <v>5401</v>
      </c>
      <c r="J96" s="10">
        <f>'Salary and Cost Data'!H25</f>
        <v>6025</v>
      </c>
      <c r="K96" s="10">
        <f>'Salary and Cost Data'!I25</f>
        <v>6648</v>
      </c>
      <c r="L96" s="10">
        <f>'Salary and Cost Data'!J25</f>
        <v>24724</v>
      </c>
      <c r="M96" s="9">
        <f>'Salary and Cost Data'!K25</f>
        <v>0</v>
      </c>
      <c r="AJ96" s="100"/>
      <c r="AK96" s="102"/>
    </row>
    <row r="97" spans="3:37" ht="15.6" hidden="1" x14ac:dyDescent="0.3">
      <c r="C97" s="8" t="str">
        <f>'Salary and Cost Data'!A26</f>
        <v>ADMINISTRATOR III</v>
      </c>
      <c r="D97" s="9" t="str">
        <f>'Salary and Cost Data'!B26</f>
        <v>H</v>
      </c>
      <c r="E97" s="9" t="str">
        <f>'Salary and Cost Data'!C26</f>
        <v>H1B3XX</v>
      </c>
      <c r="F97" s="9" t="str">
        <f>'Salary and Cost Data'!D26</f>
        <v>H12</v>
      </c>
      <c r="G97" s="10">
        <f>'Salary and Cost Data'!E26</f>
        <v>4809</v>
      </c>
      <c r="H97" s="10">
        <f>'Salary and Cost Data'!F26</f>
        <v>5531</v>
      </c>
      <c r="I97" s="10">
        <f>'Salary and Cost Data'!G26</f>
        <v>6252</v>
      </c>
      <c r="J97" s="10">
        <f>'Salary and Cost Data'!H26</f>
        <v>6974</v>
      </c>
      <c r="K97" s="10">
        <f>'Salary and Cost Data'!I26</f>
        <v>7695</v>
      </c>
      <c r="L97" s="10">
        <f>'Salary and Cost Data'!J26</f>
        <v>24724</v>
      </c>
      <c r="M97" s="9">
        <f>'Salary and Cost Data'!K26</f>
        <v>0</v>
      </c>
      <c r="AJ97" s="100"/>
      <c r="AK97" s="102"/>
    </row>
    <row r="98" spans="3:37" ht="15.6" hidden="1" x14ac:dyDescent="0.3">
      <c r="C98" s="8" t="str">
        <f>'Salary and Cost Data'!A27</f>
        <v>ADMINISTRATOR IV</v>
      </c>
      <c r="D98" s="9" t="str">
        <f>'Salary and Cost Data'!B27</f>
        <v>H</v>
      </c>
      <c r="E98" s="9" t="str">
        <f>'Salary and Cost Data'!C27</f>
        <v>H1B4XX</v>
      </c>
      <c r="F98" s="9" t="str">
        <f>'Salary and Cost Data'!D27</f>
        <v>H16</v>
      </c>
      <c r="G98" s="10">
        <f>'Salary and Cost Data'!E27</f>
        <v>5845</v>
      </c>
      <c r="H98" s="10">
        <f>'Salary and Cost Data'!F27</f>
        <v>6722</v>
      </c>
      <c r="I98" s="10">
        <f>'Salary and Cost Data'!G27</f>
        <v>7599</v>
      </c>
      <c r="J98" s="10">
        <f>'Salary and Cost Data'!H27</f>
        <v>8476</v>
      </c>
      <c r="K98" s="10">
        <f>'Salary and Cost Data'!I27</f>
        <v>9353</v>
      </c>
      <c r="L98" s="10">
        <f>'Salary and Cost Data'!J27</f>
        <v>24724</v>
      </c>
      <c r="M98" s="9">
        <f>'Salary and Cost Data'!K27</f>
        <v>0</v>
      </c>
      <c r="AJ98" s="100"/>
      <c r="AK98" s="102"/>
    </row>
    <row r="99" spans="3:37" ht="15.6" hidden="1" x14ac:dyDescent="0.3">
      <c r="C99" s="8" t="str">
        <f>'Salary and Cost Data'!A28</f>
        <v>ADMINISTRATOR V</v>
      </c>
      <c r="D99" s="9" t="str">
        <f>'Salary and Cost Data'!B28</f>
        <v>H</v>
      </c>
      <c r="E99" s="9" t="str">
        <f>'Salary and Cost Data'!C28</f>
        <v>H1B5XX</v>
      </c>
      <c r="F99" s="9" t="str">
        <f>'Salary and Cost Data'!D28</f>
        <v>H21</v>
      </c>
      <c r="G99" s="10">
        <f>'Salary and Cost Data'!E28</f>
        <v>7460</v>
      </c>
      <c r="H99" s="10">
        <f>'Salary and Cost Data'!F28</f>
        <v>8580</v>
      </c>
      <c r="I99" s="10">
        <f>'Salary and Cost Data'!G28</f>
        <v>9700</v>
      </c>
      <c r="J99" s="10">
        <f>'Salary and Cost Data'!H28</f>
        <v>10819</v>
      </c>
      <c r="K99" s="10">
        <f>'Salary and Cost Data'!I28</f>
        <v>11938</v>
      </c>
      <c r="L99" s="10">
        <f>'Salary and Cost Data'!J28</f>
        <v>24724</v>
      </c>
      <c r="M99" s="9">
        <f>'Salary and Cost Data'!K28</f>
        <v>0</v>
      </c>
      <c r="AJ99" s="100"/>
      <c r="AK99" s="102"/>
    </row>
    <row r="100" spans="3:37" ht="15.6" hidden="1" x14ac:dyDescent="0.3">
      <c r="C100" s="8" t="str">
        <f>'Salary and Cost Data'!A29</f>
        <v>AIR ENVIRON SYS TECH I</v>
      </c>
      <c r="D100" s="9" t="str">
        <f>'Salary and Cost Data'!B29</f>
        <v>I</v>
      </c>
      <c r="E100" s="9" t="str">
        <f>'Salary and Cost Data'!C29</f>
        <v>I5A1XX</v>
      </c>
      <c r="F100" s="9" t="str">
        <f>'Salary and Cost Data'!D29</f>
        <v>I10</v>
      </c>
      <c r="G100" s="10">
        <f>'Salary and Cost Data'!E29</f>
        <v>5639</v>
      </c>
      <c r="H100" s="10">
        <f>'Salary and Cost Data'!F29</f>
        <v>6203</v>
      </c>
      <c r="I100" s="10">
        <f>'Salary and Cost Data'!G29</f>
        <v>6767</v>
      </c>
      <c r="J100" s="10">
        <f>'Salary and Cost Data'!H29</f>
        <v>7549</v>
      </c>
      <c r="K100" s="10">
        <f>'Salary and Cost Data'!I29</f>
        <v>8330</v>
      </c>
      <c r="L100" s="10">
        <f>'Salary and Cost Data'!J29</f>
        <v>24724</v>
      </c>
      <c r="M100" s="9">
        <f>'Salary and Cost Data'!K29</f>
        <v>1</v>
      </c>
      <c r="AJ100" s="100"/>
      <c r="AK100" s="102"/>
    </row>
    <row r="101" spans="3:37" ht="15.6" hidden="1" x14ac:dyDescent="0.3">
      <c r="C101" s="8" t="str">
        <f>'Salary and Cost Data'!A30</f>
        <v>AIR ENVIRON SYS TECH II</v>
      </c>
      <c r="D101" s="9" t="str">
        <f>'Salary and Cost Data'!B30</f>
        <v>I</v>
      </c>
      <c r="E101" s="9" t="str">
        <f>'Salary and Cost Data'!C30</f>
        <v>I5A2XX</v>
      </c>
      <c r="F101" s="9" t="str">
        <f>'Salary and Cost Data'!D30</f>
        <v>I13</v>
      </c>
      <c r="G101" s="10">
        <f>'Salary and Cost Data'!E30</f>
        <v>6528</v>
      </c>
      <c r="H101" s="10">
        <f>'Salary and Cost Data'!F30</f>
        <v>7181</v>
      </c>
      <c r="I101" s="10">
        <f>'Salary and Cost Data'!G30</f>
        <v>7833</v>
      </c>
      <c r="J101" s="10">
        <f>'Salary and Cost Data'!H30</f>
        <v>8738</v>
      </c>
      <c r="K101" s="10">
        <f>'Salary and Cost Data'!I30</f>
        <v>9643</v>
      </c>
      <c r="L101" s="10">
        <f>'Salary and Cost Data'!J30</f>
        <v>24724</v>
      </c>
      <c r="M101" s="9">
        <f>'Salary and Cost Data'!K30</f>
        <v>0</v>
      </c>
      <c r="AJ101" s="100"/>
      <c r="AK101" s="102"/>
    </row>
    <row r="102" spans="3:37" ht="15.6" hidden="1" x14ac:dyDescent="0.3">
      <c r="C102" s="8" t="str">
        <f>'Salary and Cost Data'!A31</f>
        <v>AIR TRAFFIC CONTRL I</v>
      </c>
      <c r="D102" s="9" t="str">
        <f>'Salary and Cost Data'!B31</f>
        <v>H</v>
      </c>
      <c r="E102" s="9" t="str">
        <f>'Salary and Cost Data'!C31</f>
        <v>H4N1XX</v>
      </c>
      <c r="F102" s="9" t="str">
        <f>'Salary and Cost Data'!D31</f>
        <v>H17</v>
      </c>
      <c r="G102" s="10">
        <f>'Salary and Cost Data'!E31</f>
        <v>6138</v>
      </c>
      <c r="H102" s="10">
        <f>'Salary and Cost Data'!F31</f>
        <v>7059</v>
      </c>
      <c r="I102" s="10">
        <f>'Salary and Cost Data'!G31</f>
        <v>7979</v>
      </c>
      <c r="J102" s="10">
        <f>'Salary and Cost Data'!H31</f>
        <v>8900</v>
      </c>
      <c r="K102" s="10">
        <f>'Salary and Cost Data'!I31</f>
        <v>9821</v>
      </c>
      <c r="L102" s="10">
        <f>'Salary and Cost Data'!J31</f>
        <v>24724</v>
      </c>
      <c r="M102" s="9">
        <f>'Salary and Cost Data'!K31</f>
        <v>1</v>
      </c>
      <c r="AJ102" s="100"/>
      <c r="AK102" s="102"/>
    </row>
    <row r="103" spans="3:37" ht="15.6" hidden="1" x14ac:dyDescent="0.3">
      <c r="C103" s="8" t="str">
        <f>'Salary and Cost Data'!A32</f>
        <v>AIR TRAFFIC CONTRL II</v>
      </c>
      <c r="D103" s="9" t="str">
        <f>'Salary and Cost Data'!B32</f>
        <v>H</v>
      </c>
      <c r="E103" s="9" t="str">
        <f>'Salary and Cost Data'!C32</f>
        <v>H4N2XX</v>
      </c>
      <c r="F103" s="9" t="str">
        <f>'Salary and Cost Data'!D32</f>
        <v>H19</v>
      </c>
      <c r="G103" s="10">
        <f>'Salary and Cost Data'!E32</f>
        <v>6767</v>
      </c>
      <c r="H103" s="10">
        <f>'Salary and Cost Data'!F32</f>
        <v>7782</v>
      </c>
      <c r="I103" s="10">
        <f>'Salary and Cost Data'!G32</f>
        <v>8797</v>
      </c>
      <c r="J103" s="10">
        <f>'Salary and Cost Data'!H32</f>
        <v>9812</v>
      </c>
      <c r="K103" s="10">
        <f>'Salary and Cost Data'!I32</f>
        <v>10827</v>
      </c>
      <c r="L103" s="10">
        <f>'Salary and Cost Data'!J32</f>
        <v>24724</v>
      </c>
      <c r="M103" s="9">
        <f>'Salary and Cost Data'!K32</f>
        <v>1</v>
      </c>
      <c r="AJ103" s="100"/>
      <c r="AK103" s="102"/>
    </row>
    <row r="104" spans="3:37" ht="15.6" hidden="1" x14ac:dyDescent="0.3">
      <c r="C104" s="8" t="str">
        <f>'Salary and Cost Data'!A33</f>
        <v>AIR TRAFFIC CONTRL III</v>
      </c>
      <c r="D104" s="9" t="str">
        <f>'Salary and Cost Data'!B33</f>
        <v>H</v>
      </c>
      <c r="E104" s="9" t="str">
        <f>'Salary and Cost Data'!C33</f>
        <v>H4N3XX</v>
      </c>
      <c r="F104" s="9" t="str">
        <f>'Salary and Cost Data'!D33</f>
        <v>H21</v>
      </c>
      <c r="G104" s="10">
        <f>'Salary and Cost Data'!E33</f>
        <v>7460</v>
      </c>
      <c r="H104" s="10">
        <f>'Salary and Cost Data'!F33</f>
        <v>8580</v>
      </c>
      <c r="I104" s="10">
        <f>'Salary and Cost Data'!G33</f>
        <v>9700</v>
      </c>
      <c r="J104" s="10">
        <f>'Salary and Cost Data'!H33</f>
        <v>10819</v>
      </c>
      <c r="K104" s="10">
        <f>'Salary and Cost Data'!I33</f>
        <v>11938</v>
      </c>
      <c r="L104" s="10">
        <f>'Salary and Cost Data'!J33</f>
        <v>24724</v>
      </c>
      <c r="M104" s="9">
        <f>'Salary and Cost Data'!K33</f>
        <v>1</v>
      </c>
      <c r="AJ104" s="100"/>
      <c r="AK104" s="102"/>
    </row>
    <row r="105" spans="3:37" ht="15.6" hidden="1" x14ac:dyDescent="0.3">
      <c r="C105" s="8" t="str">
        <f>'Salary and Cost Data'!A34</f>
        <v>AIRCRAFT PILOT</v>
      </c>
      <c r="D105" s="9" t="str">
        <f>'Salary and Cost Data'!B34</f>
        <v>H</v>
      </c>
      <c r="E105" s="9" t="str">
        <f>'Salary and Cost Data'!C34</f>
        <v>H4O1XX</v>
      </c>
      <c r="F105" s="9" t="str">
        <f>'Salary and Cost Data'!D34</f>
        <v>H16</v>
      </c>
      <c r="G105" s="10">
        <f>'Salary and Cost Data'!E34</f>
        <v>5845</v>
      </c>
      <c r="H105" s="10">
        <f>'Salary and Cost Data'!F34</f>
        <v>6722</v>
      </c>
      <c r="I105" s="10">
        <f>'Salary and Cost Data'!G34</f>
        <v>7599</v>
      </c>
      <c r="J105" s="10">
        <f>'Salary and Cost Data'!H34</f>
        <v>8476</v>
      </c>
      <c r="K105" s="10">
        <f>'Salary and Cost Data'!I34</f>
        <v>9353</v>
      </c>
      <c r="L105" s="10">
        <f>'Salary and Cost Data'!J34</f>
        <v>24724</v>
      </c>
      <c r="M105" s="9">
        <f>'Salary and Cost Data'!K34</f>
        <v>0</v>
      </c>
      <c r="AJ105" s="100"/>
      <c r="AK105" s="102"/>
    </row>
    <row r="106" spans="3:37" ht="15.6" hidden="1" x14ac:dyDescent="0.3">
      <c r="C106" s="8" t="str">
        <f>'Salary and Cost Data'!A35</f>
        <v>ANALYST I</v>
      </c>
      <c r="D106" s="9" t="str">
        <f>'Salary and Cost Data'!B35</f>
        <v>H</v>
      </c>
      <c r="E106" s="9" t="str">
        <f>'Salary and Cost Data'!C35</f>
        <v>H1C1XX</v>
      </c>
      <c r="F106" s="9" t="str">
        <f>'Salary and Cost Data'!D35</f>
        <v>H08</v>
      </c>
      <c r="G106" s="10">
        <f>'Salary and Cost Data'!E35</f>
        <v>3956</v>
      </c>
      <c r="H106" s="10">
        <f>'Salary and Cost Data'!F35</f>
        <v>4550</v>
      </c>
      <c r="I106" s="10">
        <f>'Salary and Cost Data'!G35</f>
        <v>5144</v>
      </c>
      <c r="J106" s="10">
        <f>'Salary and Cost Data'!H35</f>
        <v>5737</v>
      </c>
      <c r="K106" s="10">
        <f>'Salary and Cost Data'!I35</f>
        <v>6330</v>
      </c>
      <c r="L106" s="10">
        <f>'Salary and Cost Data'!J35</f>
        <v>24724</v>
      </c>
      <c r="M106" s="9">
        <f>'Salary and Cost Data'!K35</f>
        <v>0</v>
      </c>
      <c r="AJ106" s="100"/>
      <c r="AK106" s="102"/>
    </row>
    <row r="107" spans="3:37" ht="15.6" hidden="1" x14ac:dyDescent="0.3">
      <c r="C107" s="8" t="str">
        <f>'Salary and Cost Data'!A36</f>
        <v>ANALYST II</v>
      </c>
      <c r="D107" s="9" t="str">
        <f>'Salary and Cost Data'!B36</f>
        <v>H</v>
      </c>
      <c r="E107" s="9" t="str">
        <f>'Salary and Cost Data'!C36</f>
        <v>H1C2XX</v>
      </c>
      <c r="F107" s="9" t="str">
        <f>'Salary and Cost Data'!D36</f>
        <v>H09</v>
      </c>
      <c r="G107" s="10">
        <f>'Salary and Cost Data'!E36</f>
        <v>4154</v>
      </c>
      <c r="H107" s="10">
        <f>'Salary and Cost Data'!F36</f>
        <v>4778</v>
      </c>
      <c r="I107" s="10">
        <f>'Salary and Cost Data'!G36</f>
        <v>5401</v>
      </c>
      <c r="J107" s="10">
        <f>'Salary and Cost Data'!H36</f>
        <v>6025</v>
      </c>
      <c r="K107" s="10">
        <f>'Salary and Cost Data'!I36</f>
        <v>6648</v>
      </c>
      <c r="L107" s="10">
        <f>'Salary and Cost Data'!J36</f>
        <v>24724</v>
      </c>
      <c r="M107" s="9">
        <f>'Salary and Cost Data'!K36</f>
        <v>0</v>
      </c>
      <c r="AJ107" s="100"/>
      <c r="AK107" s="102"/>
    </row>
    <row r="108" spans="3:37" ht="15.6" hidden="1" x14ac:dyDescent="0.3">
      <c r="C108" s="8" t="str">
        <f>'Salary and Cost Data'!A37</f>
        <v>ANALYST III</v>
      </c>
      <c r="D108" s="9" t="str">
        <f>'Salary and Cost Data'!B37</f>
        <v>H</v>
      </c>
      <c r="E108" s="9" t="str">
        <f>'Salary and Cost Data'!C37</f>
        <v>H1C3XX</v>
      </c>
      <c r="F108" s="9" t="str">
        <f>'Salary and Cost Data'!D37</f>
        <v>H12</v>
      </c>
      <c r="G108" s="10">
        <f>'Salary and Cost Data'!E37</f>
        <v>4809</v>
      </c>
      <c r="H108" s="10">
        <f>'Salary and Cost Data'!F37</f>
        <v>5531</v>
      </c>
      <c r="I108" s="10">
        <f>'Salary and Cost Data'!G37</f>
        <v>6252</v>
      </c>
      <c r="J108" s="10">
        <f>'Salary and Cost Data'!H37</f>
        <v>6974</v>
      </c>
      <c r="K108" s="10">
        <f>'Salary and Cost Data'!I37</f>
        <v>7695</v>
      </c>
      <c r="L108" s="10">
        <f>'Salary and Cost Data'!J37</f>
        <v>24724</v>
      </c>
      <c r="M108" s="9">
        <f>'Salary and Cost Data'!K37</f>
        <v>0</v>
      </c>
      <c r="AJ108" s="100"/>
      <c r="AK108" s="102"/>
    </row>
    <row r="109" spans="3:37" ht="15.6" hidden="1" x14ac:dyDescent="0.3">
      <c r="C109" s="8" t="str">
        <f>'Salary and Cost Data'!A38</f>
        <v>ANALYST IV</v>
      </c>
      <c r="D109" s="9" t="str">
        <f>'Salary and Cost Data'!B38</f>
        <v>H</v>
      </c>
      <c r="E109" s="9" t="str">
        <f>'Salary and Cost Data'!C38</f>
        <v>H1C4XX</v>
      </c>
      <c r="F109" s="9" t="str">
        <f>'Salary and Cost Data'!D38</f>
        <v>H16</v>
      </c>
      <c r="G109" s="10">
        <f>'Salary and Cost Data'!E38</f>
        <v>5845</v>
      </c>
      <c r="H109" s="10">
        <f>'Salary and Cost Data'!F38</f>
        <v>6722</v>
      </c>
      <c r="I109" s="10">
        <f>'Salary and Cost Data'!G38</f>
        <v>7599</v>
      </c>
      <c r="J109" s="10">
        <f>'Salary and Cost Data'!H38</f>
        <v>8476</v>
      </c>
      <c r="K109" s="10">
        <f>'Salary and Cost Data'!I38</f>
        <v>9353</v>
      </c>
      <c r="L109" s="10">
        <f>'Salary and Cost Data'!J38</f>
        <v>24724</v>
      </c>
      <c r="M109" s="9">
        <f>'Salary and Cost Data'!K38</f>
        <v>0</v>
      </c>
      <c r="AJ109" s="100"/>
      <c r="AK109" s="102"/>
    </row>
    <row r="110" spans="3:37" ht="15.6" hidden="1" x14ac:dyDescent="0.3">
      <c r="C110" s="8" t="str">
        <f>'Salary and Cost Data'!A39</f>
        <v>ANALYST V</v>
      </c>
      <c r="D110" s="9" t="str">
        <f>'Salary and Cost Data'!B39</f>
        <v>H</v>
      </c>
      <c r="E110" s="9" t="str">
        <f>'Salary and Cost Data'!C39</f>
        <v>H1C5XX</v>
      </c>
      <c r="F110" s="9" t="str">
        <f>'Salary and Cost Data'!D39</f>
        <v>H21</v>
      </c>
      <c r="G110" s="10">
        <f>'Salary and Cost Data'!E39</f>
        <v>7460</v>
      </c>
      <c r="H110" s="10">
        <f>'Salary and Cost Data'!F39</f>
        <v>8580</v>
      </c>
      <c r="I110" s="10">
        <f>'Salary and Cost Data'!G39</f>
        <v>9700</v>
      </c>
      <c r="J110" s="10">
        <f>'Salary and Cost Data'!H39</f>
        <v>10819</v>
      </c>
      <c r="K110" s="10">
        <f>'Salary and Cost Data'!I39</f>
        <v>11938</v>
      </c>
      <c r="L110" s="10">
        <f>'Salary and Cost Data'!J39</f>
        <v>24724</v>
      </c>
      <c r="M110" s="9">
        <f>'Salary and Cost Data'!K39</f>
        <v>0</v>
      </c>
      <c r="AJ110" s="100"/>
      <c r="AK110" s="102"/>
    </row>
    <row r="111" spans="3:37" ht="15.6" hidden="1" x14ac:dyDescent="0.3">
      <c r="C111" s="8" t="str">
        <f>'Salary and Cost Data'!A40</f>
        <v>ANALYST VI</v>
      </c>
      <c r="D111" s="9" t="str">
        <f>'Salary and Cost Data'!B40</f>
        <v>H</v>
      </c>
      <c r="E111" s="9" t="str">
        <f>'Salary and Cost Data'!C40</f>
        <v>H1C6XX</v>
      </c>
      <c r="F111" s="9" t="str">
        <f>'Salary and Cost Data'!D40</f>
        <v>H22</v>
      </c>
      <c r="G111" s="10">
        <f>'Salary and Cost Data'!E40</f>
        <v>7834</v>
      </c>
      <c r="H111" s="10">
        <f>'Salary and Cost Data'!F40</f>
        <v>9009</v>
      </c>
      <c r="I111" s="10">
        <f>'Salary and Cost Data'!G40</f>
        <v>10184</v>
      </c>
      <c r="J111" s="10">
        <f>'Salary and Cost Data'!H40</f>
        <v>11360</v>
      </c>
      <c r="K111" s="10">
        <f>'Salary and Cost Data'!I40</f>
        <v>12535</v>
      </c>
      <c r="L111" s="10">
        <f>'Salary and Cost Data'!J40</f>
        <v>24724</v>
      </c>
      <c r="M111" s="9">
        <f>'Salary and Cost Data'!K40</f>
        <v>0</v>
      </c>
      <c r="AJ111" s="100"/>
      <c r="AK111" s="102"/>
    </row>
    <row r="112" spans="3:37" ht="15.6" hidden="1" x14ac:dyDescent="0.3">
      <c r="C112" s="8" t="str">
        <f>'Salary and Cost Data'!A41</f>
        <v>ANALYST VII</v>
      </c>
      <c r="D112" s="9" t="str">
        <f>'Salary and Cost Data'!B41</f>
        <v>H</v>
      </c>
      <c r="E112" s="9" t="str">
        <f>'Salary and Cost Data'!C41</f>
        <v>H1C7XX</v>
      </c>
      <c r="F112" s="9" t="str">
        <f>'Salary and Cost Data'!D41</f>
        <v>H24</v>
      </c>
      <c r="G112" s="10">
        <f>'Salary and Cost Data'!E41</f>
        <v>8637</v>
      </c>
      <c r="H112" s="10">
        <f>'Salary and Cost Data'!F41</f>
        <v>9933</v>
      </c>
      <c r="I112" s="10">
        <f>'Salary and Cost Data'!G41</f>
        <v>11228</v>
      </c>
      <c r="J112" s="10">
        <f>'Salary and Cost Data'!H41</f>
        <v>12524</v>
      </c>
      <c r="K112" s="10">
        <f>'Salary and Cost Data'!I41</f>
        <v>13820</v>
      </c>
      <c r="L112" s="10">
        <f>'Salary and Cost Data'!J41</f>
        <v>24724</v>
      </c>
      <c r="M112" s="9">
        <f>'Salary and Cost Data'!K41</f>
        <v>0</v>
      </c>
      <c r="AJ112" s="100"/>
      <c r="AK112" s="102"/>
    </row>
    <row r="113" spans="3:37" ht="15.6" hidden="1" x14ac:dyDescent="0.3">
      <c r="C113" s="8" t="str">
        <f>'Salary and Cost Data'!A42</f>
        <v>ANG PATROL OFFICER I</v>
      </c>
      <c r="D113" s="9" t="str">
        <f>'Salary and Cost Data'!B42</f>
        <v>A</v>
      </c>
      <c r="E113" s="9" t="str">
        <f>'Salary and Cost Data'!C42</f>
        <v>A9A1XX</v>
      </c>
      <c r="F113" s="9" t="str">
        <f>'Salary and Cost Data'!D42</f>
        <v>A04</v>
      </c>
      <c r="G113" s="10">
        <f>'Salary and Cost Data'!E42</f>
        <v>3505</v>
      </c>
      <c r="H113" s="10">
        <f>'Salary and Cost Data'!F42</f>
        <v>3856</v>
      </c>
      <c r="I113" s="10">
        <f>'Salary and Cost Data'!G42</f>
        <v>4207</v>
      </c>
      <c r="J113" s="10">
        <f>'Salary and Cost Data'!H42</f>
        <v>4557</v>
      </c>
      <c r="K113" s="10">
        <f>'Salary and Cost Data'!I42</f>
        <v>4907</v>
      </c>
      <c r="L113" s="10">
        <f>'Salary and Cost Data'!J42</f>
        <v>24724</v>
      </c>
      <c r="M113" s="9">
        <f>'Salary and Cost Data'!K42</f>
        <v>1</v>
      </c>
      <c r="AJ113" s="100"/>
      <c r="AK113" s="102"/>
    </row>
    <row r="114" spans="3:37" ht="15.6" hidden="1" x14ac:dyDescent="0.3">
      <c r="C114" s="8" t="str">
        <f>'Salary and Cost Data'!A43</f>
        <v>ANG PATROL OFFICER II</v>
      </c>
      <c r="D114" s="9" t="str">
        <f>'Salary and Cost Data'!B43</f>
        <v>A</v>
      </c>
      <c r="E114" s="9" t="str">
        <f>'Salary and Cost Data'!C43</f>
        <v>A9A2XX</v>
      </c>
      <c r="F114" s="9" t="str">
        <f>'Salary and Cost Data'!D43</f>
        <v>A05</v>
      </c>
      <c r="G114" s="10">
        <f>'Salary and Cost Data'!E43</f>
        <v>3680</v>
      </c>
      <c r="H114" s="10">
        <f>'Salary and Cost Data'!F43</f>
        <v>4049</v>
      </c>
      <c r="I114" s="10">
        <f>'Salary and Cost Data'!G43</f>
        <v>4417</v>
      </c>
      <c r="J114" s="10">
        <f>'Salary and Cost Data'!H43</f>
        <v>4785</v>
      </c>
      <c r="K114" s="10">
        <f>'Salary and Cost Data'!I43</f>
        <v>5152</v>
      </c>
      <c r="L114" s="10">
        <f>'Salary and Cost Data'!J43</f>
        <v>24724</v>
      </c>
      <c r="M114" s="9">
        <f>'Salary and Cost Data'!K43</f>
        <v>1</v>
      </c>
      <c r="AJ114" s="100"/>
      <c r="AK114" s="102"/>
    </row>
    <row r="115" spans="3:37" ht="15.6" hidden="1" x14ac:dyDescent="0.3">
      <c r="C115" s="8" t="str">
        <f>'Salary and Cost Data'!A44</f>
        <v>ANG PATROL OFFICER III</v>
      </c>
      <c r="D115" s="9" t="str">
        <f>'Salary and Cost Data'!B44</f>
        <v>A</v>
      </c>
      <c r="E115" s="9" t="str">
        <f>'Salary and Cost Data'!C44</f>
        <v>A9A3XX</v>
      </c>
      <c r="F115" s="9" t="str">
        <f>'Salary and Cost Data'!D44</f>
        <v>A08</v>
      </c>
      <c r="G115" s="10">
        <f>'Salary and Cost Data'!E44</f>
        <v>4260</v>
      </c>
      <c r="H115" s="10">
        <f>'Salary and Cost Data'!F44</f>
        <v>4687</v>
      </c>
      <c r="I115" s="10">
        <f>'Salary and Cost Data'!G44</f>
        <v>5113</v>
      </c>
      <c r="J115" s="10">
        <f>'Salary and Cost Data'!H44</f>
        <v>5539</v>
      </c>
      <c r="K115" s="10">
        <f>'Salary and Cost Data'!I44</f>
        <v>5965</v>
      </c>
      <c r="L115" s="10">
        <f>'Salary and Cost Data'!J44</f>
        <v>24724</v>
      </c>
      <c r="M115" s="9">
        <f>'Salary and Cost Data'!K44</f>
        <v>1</v>
      </c>
      <c r="AJ115" s="100"/>
      <c r="AK115" s="102"/>
    </row>
    <row r="116" spans="3:37" ht="15.6" hidden="1" x14ac:dyDescent="0.3">
      <c r="C116" s="8" t="str">
        <f>'Salary and Cost Data'!A45</f>
        <v>ANIMAL CARE I</v>
      </c>
      <c r="D116" s="9" t="str">
        <f>'Salary and Cost Data'!B45</f>
        <v>C</v>
      </c>
      <c r="E116" s="9" t="str">
        <f>'Salary and Cost Data'!C45</f>
        <v>C9A1XX</v>
      </c>
      <c r="F116" s="9" t="str">
        <f>'Salary and Cost Data'!D45</f>
        <v>C02</v>
      </c>
      <c r="G116" s="10">
        <f>'Salary and Cost Data'!E45</f>
        <v>2945</v>
      </c>
      <c r="H116" s="10">
        <f>'Salary and Cost Data'!F45</f>
        <v>3240</v>
      </c>
      <c r="I116" s="10">
        <f>'Salary and Cost Data'!G45</f>
        <v>3534</v>
      </c>
      <c r="J116" s="10">
        <f>'Salary and Cost Data'!H45</f>
        <v>3829</v>
      </c>
      <c r="K116" s="10">
        <f>'Salary and Cost Data'!I45</f>
        <v>4123</v>
      </c>
      <c r="L116" s="10">
        <f>'Salary and Cost Data'!J45</f>
        <v>24724</v>
      </c>
      <c r="M116" s="9">
        <f>'Salary and Cost Data'!K45</f>
        <v>1</v>
      </c>
      <c r="AJ116" s="100"/>
      <c r="AK116" s="102"/>
    </row>
    <row r="117" spans="3:37" ht="15.6" hidden="1" x14ac:dyDescent="0.3">
      <c r="C117" s="8" t="str">
        <f>'Salary and Cost Data'!A46</f>
        <v>ANIMAL CARE II</v>
      </c>
      <c r="D117" s="9" t="str">
        <f>'Salary and Cost Data'!B46</f>
        <v>C</v>
      </c>
      <c r="E117" s="9" t="str">
        <f>'Salary and Cost Data'!C46</f>
        <v>C9A2XX</v>
      </c>
      <c r="F117" s="9" t="str">
        <f>'Salary and Cost Data'!D46</f>
        <v>C06</v>
      </c>
      <c r="G117" s="10">
        <f>'Salary and Cost Data'!E46</f>
        <v>3579</v>
      </c>
      <c r="H117" s="10">
        <f>'Salary and Cost Data'!F46</f>
        <v>3938</v>
      </c>
      <c r="I117" s="10">
        <f>'Salary and Cost Data'!G46</f>
        <v>4296</v>
      </c>
      <c r="J117" s="10">
        <f>'Salary and Cost Data'!H46</f>
        <v>4654</v>
      </c>
      <c r="K117" s="10">
        <f>'Salary and Cost Data'!I46</f>
        <v>5012</v>
      </c>
      <c r="L117" s="10">
        <f>'Salary and Cost Data'!J46</f>
        <v>24724</v>
      </c>
      <c r="M117" s="9">
        <f>'Salary and Cost Data'!K46</f>
        <v>1</v>
      </c>
      <c r="AJ117" s="100"/>
      <c r="AK117" s="102"/>
    </row>
    <row r="118" spans="3:37" ht="15.6" hidden="1" x14ac:dyDescent="0.3">
      <c r="C118" s="8" t="str">
        <f>'Salary and Cost Data'!A47</f>
        <v>ANIMAL CARE III</v>
      </c>
      <c r="D118" s="9" t="str">
        <f>'Salary and Cost Data'!B47</f>
        <v>C</v>
      </c>
      <c r="E118" s="9" t="str">
        <f>'Salary and Cost Data'!C47</f>
        <v>C9A3XX</v>
      </c>
      <c r="F118" s="9" t="str">
        <f>'Salary and Cost Data'!D47</f>
        <v>C09</v>
      </c>
      <c r="G118" s="10">
        <f>'Salary and Cost Data'!E47</f>
        <v>4144</v>
      </c>
      <c r="H118" s="10">
        <f>'Salary and Cost Data'!F47</f>
        <v>4559</v>
      </c>
      <c r="I118" s="10">
        <f>'Salary and Cost Data'!G47</f>
        <v>4973</v>
      </c>
      <c r="J118" s="10">
        <f>'Salary and Cost Data'!H47</f>
        <v>5387</v>
      </c>
      <c r="K118" s="10">
        <f>'Salary and Cost Data'!I47</f>
        <v>5801</v>
      </c>
      <c r="L118" s="10">
        <f>'Salary and Cost Data'!J47</f>
        <v>24724</v>
      </c>
      <c r="M118" s="9">
        <f>'Salary and Cost Data'!K47</f>
        <v>1</v>
      </c>
      <c r="AJ118" s="100"/>
      <c r="AK118" s="102"/>
    </row>
    <row r="119" spans="3:37" ht="15.6" hidden="1" x14ac:dyDescent="0.3">
      <c r="C119" s="8" t="str">
        <f>'Salary and Cost Data'!A48</f>
        <v>APPRAISER I</v>
      </c>
      <c r="D119" s="9" t="str">
        <f>'Salary and Cost Data'!B48</f>
        <v>H</v>
      </c>
      <c r="E119" s="9" t="str">
        <f>'Salary and Cost Data'!C48</f>
        <v>H1F1XX</v>
      </c>
      <c r="F119" s="9" t="str">
        <f>'Salary and Cost Data'!D48</f>
        <v>H14</v>
      </c>
      <c r="G119" s="10">
        <f>'Salary and Cost Data'!E48</f>
        <v>5302</v>
      </c>
      <c r="H119" s="10">
        <f>'Salary and Cost Data'!F48</f>
        <v>6098</v>
      </c>
      <c r="I119" s="10">
        <f>'Salary and Cost Data'!G48</f>
        <v>6893</v>
      </c>
      <c r="J119" s="10">
        <f>'Salary and Cost Data'!H48</f>
        <v>7689</v>
      </c>
      <c r="K119" s="10">
        <f>'Salary and Cost Data'!I48</f>
        <v>8484</v>
      </c>
      <c r="L119" s="10">
        <f>'Salary and Cost Data'!J48</f>
        <v>24724</v>
      </c>
      <c r="M119" s="9">
        <f>'Salary and Cost Data'!K48</f>
        <v>0</v>
      </c>
      <c r="AJ119" s="100"/>
      <c r="AK119" s="102"/>
    </row>
    <row r="120" spans="3:37" ht="15.6" hidden="1" x14ac:dyDescent="0.3">
      <c r="C120" s="8" t="str">
        <f>'Salary and Cost Data'!A49</f>
        <v>APPRAISER II</v>
      </c>
      <c r="D120" s="9" t="str">
        <f>'Salary and Cost Data'!B49</f>
        <v>H</v>
      </c>
      <c r="E120" s="9" t="str">
        <f>'Salary and Cost Data'!C49</f>
        <v>H1F2XX</v>
      </c>
      <c r="F120" s="9" t="str">
        <f>'Salary and Cost Data'!D49</f>
        <v>H16</v>
      </c>
      <c r="G120" s="10">
        <f>'Salary and Cost Data'!E49</f>
        <v>5845</v>
      </c>
      <c r="H120" s="10">
        <f>'Salary and Cost Data'!F49</f>
        <v>6722</v>
      </c>
      <c r="I120" s="10">
        <f>'Salary and Cost Data'!G49</f>
        <v>7599</v>
      </c>
      <c r="J120" s="10">
        <f>'Salary and Cost Data'!H49</f>
        <v>8476</v>
      </c>
      <c r="K120" s="10">
        <f>'Salary and Cost Data'!I49</f>
        <v>9353</v>
      </c>
      <c r="L120" s="10">
        <f>'Salary and Cost Data'!J49</f>
        <v>24724</v>
      </c>
      <c r="M120" s="9">
        <f>'Salary and Cost Data'!K49</f>
        <v>0</v>
      </c>
      <c r="AJ120" s="100"/>
      <c r="AK120" s="102"/>
    </row>
    <row r="121" spans="3:37" ht="15.6" hidden="1" x14ac:dyDescent="0.3">
      <c r="C121" s="8" t="str">
        <f>'Salary and Cost Data'!A50</f>
        <v>APPRAISER III</v>
      </c>
      <c r="D121" s="9" t="str">
        <f>'Salary and Cost Data'!B50</f>
        <v>H</v>
      </c>
      <c r="E121" s="9" t="str">
        <f>'Salary and Cost Data'!C50</f>
        <v>H1F3XX</v>
      </c>
      <c r="F121" s="9" t="str">
        <f>'Salary and Cost Data'!D50</f>
        <v>H21</v>
      </c>
      <c r="G121" s="10">
        <f>'Salary and Cost Data'!E50</f>
        <v>7460</v>
      </c>
      <c r="H121" s="10">
        <f>'Salary and Cost Data'!F50</f>
        <v>8580</v>
      </c>
      <c r="I121" s="10">
        <f>'Salary and Cost Data'!G50</f>
        <v>9700</v>
      </c>
      <c r="J121" s="10">
        <f>'Salary and Cost Data'!H50</f>
        <v>10819</v>
      </c>
      <c r="K121" s="10">
        <f>'Salary and Cost Data'!I50</f>
        <v>11938</v>
      </c>
      <c r="L121" s="10">
        <f>'Salary and Cost Data'!J50</f>
        <v>24724</v>
      </c>
      <c r="M121" s="9">
        <f>'Salary and Cost Data'!K50</f>
        <v>0</v>
      </c>
      <c r="AJ121" s="100"/>
      <c r="AK121" s="102"/>
    </row>
    <row r="122" spans="3:37" ht="15.6" hidden="1" x14ac:dyDescent="0.3">
      <c r="C122" s="8" t="str">
        <f>'Salary and Cost Data'!A51</f>
        <v>ARCHITECT I</v>
      </c>
      <c r="D122" s="9" t="str">
        <f>'Salary and Cost Data'!B51</f>
        <v>I</v>
      </c>
      <c r="E122" s="9" t="str">
        <f>'Salary and Cost Data'!C51</f>
        <v>I2A2XX</v>
      </c>
      <c r="F122" s="9" t="str">
        <f>'Salary and Cost Data'!D51</f>
        <v>I13</v>
      </c>
      <c r="G122" s="10">
        <f>'Salary and Cost Data'!E51</f>
        <v>6528</v>
      </c>
      <c r="H122" s="10">
        <f>'Salary and Cost Data'!F51</f>
        <v>7181</v>
      </c>
      <c r="I122" s="10">
        <f>'Salary and Cost Data'!G51</f>
        <v>7833</v>
      </c>
      <c r="J122" s="10">
        <f>'Salary and Cost Data'!H51</f>
        <v>8738</v>
      </c>
      <c r="K122" s="10">
        <f>'Salary and Cost Data'!I51</f>
        <v>9643</v>
      </c>
      <c r="L122" s="10">
        <f>'Salary and Cost Data'!J51</f>
        <v>24724</v>
      </c>
      <c r="M122" s="9">
        <f>'Salary and Cost Data'!K51</f>
        <v>0</v>
      </c>
      <c r="AJ122" s="100"/>
      <c r="AK122" s="102"/>
    </row>
    <row r="123" spans="3:37" ht="15.6" hidden="1" x14ac:dyDescent="0.3">
      <c r="C123" s="8" t="str">
        <f>'Salary and Cost Data'!A52</f>
        <v>ARCHITECT II</v>
      </c>
      <c r="D123" s="9" t="str">
        <f>'Salary and Cost Data'!B52</f>
        <v>I</v>
      </c>
      <c r="E123" s="9" t="str">
        <f>'Salary and Cost Data'!C52</f>
        <v>I2A3XX</v>
      </c>
      <c r="F123" s="9" t="str">
        <f>'Salary and Cost Data'!D52</f>
        <v>I16</v>
      </c>
      <c r="G123" s="10">
        <f>'Salary and Cost Data'!E52</f>
        <v>7557</v>
      </c>
      <c r="H123" s="10">
        <f>'Salary and Cost Data'!F52</f>
        <v>8313</v>
      </c>
      <c r="I123" s="10">
        <f>'Salary and Cost Data'!G52</f>
        <v>9068</v>
      </c>
      <c r="J123" s="10">
        <f>'Salary and Cost Data'!H52</f>
        <v>10116</v>
      </c>
      <c r="K123" s="10">
        <f>'Salary and Cost Data'!I52</f>
        <v>11163</v>
      </c>
      <c r="L123" s="10">
        <f>'Salary and Cost Data'!J52</f>
        <v>24724</v>
      </c>
      <c r="M123" s="9">
        <f>'Salary and Cost Data'!K52</f>
        <v>0</v>
      </c>
      <c r="AJ123" s="100"/>
      <c r="AK123" s="102"/>
    </row>
    <row r="124" spans="3:37" ht="15.6" hidden="1" x14ac:dyDescent="0.3">
      <c r="C124" s="8" t="str">
        <f>'Salary and Cost Data'!A53</f>
        <v>ARCHITECT III</v>
      </c>
      <c r="D124" s="9" t="str">
        <f>'Salary and Cost Data'!B53</f>
        <v>I</v>
      </c>
      <c r="E124" s="9" t="str">
        <f>'Salary and Cost Data'!C53</f>
        <v>I2A4XX</v>
      </c>
      <c r="F124" s="9" t="str">
        <f>'Salary and Cost Data'!D53</f>
        <v>I18</v>
      </c>
      <c r="G124" s="10">
        <f>'Salary and Cost Data'!E53</f>
        <v>8332</v>
      </c>
      <c r="H124" s="10">
        <f>'Salary and Cost Data'!F53</f>
        <v>9165</v>
      </c>
      <c r="I124" s="10">
        <f>'Salary and Cost Data'!G53</f>
        <v>9998</v>
      </c>
      <c r="J124" s="10">
        <f>'Salary and Cost Data'!H53</f>
        <v>11153</v>
      </c>
      <c r="K124" s="10">
        <f>'Salary and Cost Data'!I53</f>
        <v>12307</v>
      </c>
      <c r="L124" s="10">
        <f>'Salary and Cost Data'!J53</f>
        <v>24724</v>
      </c>
      <c r="M124" s="9">
        <f>'Salary and Cost Data'!K53</f>
        <v>0</v>
      </c>
      <c r="AJ124" s="100"/>
      <c r="AK124" s="102"/>
    </row>
    <row r="125" spans="3:37" ht="15.6" hidden="1" x14ac:dyDescent="0.3">
      <c r="C125" s="8" t="str">
        <f>'Salary and Cost Data'!A54</f>
        <v>ARCHIVIST I</v>
      </c>
      <c r="D125" s="9" t="str">
        <f>'Salary and Cost Data'!B54</f>
        <v>H</v>
      </c>
      <c r="E125" s="9" t="str">
        <f>'Salary and Cost Data'!C54</f>
        <v>H6H1XX</v>
      </c>
      <c r="F125" s="9" t="str">
        <f>'Salary and Cost Data'!D54</f>
        <v>H07</v>
      </c>
      <c r="G125" s="10">
        <f>'Salary and Cost Data'!E54</f>
        <v>3768</v>
      </c>
      <c r="H125" s="10">
        <f>'Salary and Cost Data'!F54</f>
        <v>4334</v>
      </c>
      <c r="I125" s="10">
        <f>'Salary and Cost Data'!G54</f>
        <v>4899</v>
      </c>
      <c r="J125" s="10">
        <f>'Salary and Cost Data'!H54</f>
        <v>5465</v>
      </c>
      <c r="K125" s="10">
        <f>'Salary and Cost Data'!I54</f>
        <v>6030</v>
      </c>
      <c r="L125" s="10">
        <f>'Salary and Cost Data'!J54</f>
        <v>24724</v>
      </c>
      <c r="M125" s="9">
        <f>'Salary and Cost Data'!K54</f>
        <v>0</v>
      </c>
      <c r="AJ125" s="100"/>
      <c r="AK125" s="102"/>
    </row>
    <row r="126" spans="3:37" ht="15.6" hidden="1" x14ac:dyDescent="0.3">
      <c r="C126" s="8" t="str">
        <f>'Salary and Cost Data'!A55</f>
        <v>ARCHIVIST II</v>
      </c>
      <c r="D126" s="9" t="str">
        <f>'Salary and Cost Data'!B55</f>
        <v>H</v>
      </c>
      <c r="E126" s="9" t="str">
        <f>'Salary and Cost Data'!C55</f>
        <v>H6H2XX</v>
      </c>
      <c r="F126" s="9" t="str">
        <f>'Salary and Cost Data'!D55</f>
        <v>H09</v>
      </c>
      <c r="G126" s="10">
        <f>'Salary and Cost Data'!E55</f>
        <v>4154</v>
      </c>
      <c r="H126" s="10">
        <f>'Salary and Cost Data'!F55</f>
        <v>4778</v>
      </c>
      <c r="I126" s="10">
        <f>'Salary and Cost Data'!G55</f>
        <v>5401</v>
      </c>
      <c r="J126" s="10">
        <f>'Salary and Cost Data'!H55</f>
        <v>6025</v>
      </c>
      <c r="K126" s="10">
        <f>'Salary and Cost Data'!I55</f>
        <v>6648</v>
      </c>
      <c r="L126" s="10">
        <f>'Salary and Cost Data'!J55</f>
        <v>24724</v>
      </c>
      <c r="M126" s="9">
        <f>'Salary and Cost Data'!K55</f>
        <v>0</v>
      </c>
      <c r="AJ126" s="100"/>
      <c r="AK126" s="102"/>
    </row>
    <row r="127" spans="3:37" ht="15.6" hidden="1" x14ac:dyDescent="0.3">
      <c r="C127" s="8" t="str">
        <f>'Salary and Cost Data'!A56</f>
        <v>ARTS PROFESSIONAL I</v>
      </c>
      <c r="D127" s="9" t="str">
        <f>'Salary and Cost Data'!B56</f>
        <v>H</v>
      </c>
      <c r="E127" s="9" t="str">
        <f>'Salary and Cost Data'!C56</f>
        <v>H3U3XX</v>
      </c>
      <c r="F127" s="9" t="str">
        <f>'Salary and Cost Data'!D56</f>
        <v>H06</v>
      </c>
      <c r="G127" s="10">
        <f>'Salary and Cost Data'!E56</f>
        <v>3589</v>
      </c>
      <c r="H127" s="10">
        <f>'Salary and Cost Data'!F56</f>
        <v>4128</v>
      </c>
      <c r="I127" s="10">
        <f>'Salary and Cost Data'!G56</f>
        <v>4666</v>
      </c>
      <c r="J127" s="10">
        <f>'Salary and Cost Data'!H56</f>
        <v>5204</v>
      </c>
      <c r="K127" s="10">
        <f>'Salary and Cost Data'!I56</f>
        <v>5742</v>
      </c>
      <c r="L127" s="10">
        <f>'Salary and Cost Data'!J56</f>
        <v>24724</v>
      </c>
      <c r="M127" s="9">
        <f>'Salary and Cost Data'!K56</f>
        <v>1</v>
      </c>
      <c r="AJ127" s="100"/>
      <c r="AK127" s="102"/>
    </row>
    <row r="128" spans="3:37" ht="15.6" hidden="1" x14ac:dyDescent="0.3">
      <c r="C128" s="8" t="str">
        <f>'Salary and Cost Data'!A57</f>
        <v>ARTS PROFESSIONAL II</v>
      </c>
      <c r="D128" s="9" t="str">
        <f>'Salary and Cost Data'!B57</f>
        <v>H</v>
      </c>
      <c r="E128" s="9" t="str">
        <f>'Salary and Cost Data'!C57</f>
        <v>H3U4XX</v>
      </c>
      <c r="F128" s="9" t="str">
        <f>'Salary and Cost Data'!D57</f>
        <v>H10</v>
      </c>
      <c r="G128" s="10">
        <f>'Salary and Cost Data'!E57</f>
        <v>4362</v>
      </c>
      <c r="H128" s="10">
        <f>'Salary and Cost Data'!F57</f>
        <v>5017</v>
      </c>
      <c r="I128" s="10">
        <f>'Salary and Cost Data'!G57</f>
        <v>5671</v>
      </c>
      <c r="J128" s="10">
        <f>'Salary and Cost Data'!H57</f>
        <v>6325</v>
      </c>
      <c r="K128" s="10">
        <f>'Salary and Cost Data'!I57</f>
        <v>6979</v>
      </c>
      <c r="L128" s="10">
        <f>'Salary and Cost Data'!J57</f>
        <v>24724</v>
      </c>
      <c r="M128" s="9">
        <f>'Salary and Cost Data'!K57</f>
        <v>1</v>
      </c>
      <c r="AJ128" s="100"/>
      <c r="AK128" s="102"/>
    </row>
    <row r="129" spans="3:37" ht="15.6" hidden="1" x14ac:dyDescent="0.3">
      <c r="C129" s="8" t="str">
        <f>'Salary and Cost Data'!A58</f>
        <v>ARTS PROFESSIONAL III</v>
      </c>
      <c r="D129" s="9" t="str">
        <f>'Salary and Cost Data'!B58</f>
        <v>H</v>
      </c>
      <c r="E129" s="9" t="str">
        <f>'Salary and Cost Data'!C58</f>
        <v>H3U5XX</v>
      </c>
      <c r="F129" s="9" t="str">
        <f>'Salary and Cost Data'!D58</f>
        <v>H12</v>
      </c>
      <c r="G129" s="10">
        <f>'Salary and Cost Data'!E58</f>
        <v>4809</v>
      </c>
      <c r="H129" s="10">
        <f>'Salary and Cost Data'!F58</f>
        <v>5531</v>
      </c>
      <c r="I129" s="10">
        <f>'Salary and Cost Data'!G58</f>
        <v>6252</v>
      </c>
      <c r="J129" s="10">
        <f>'Salary and Cost Data'!H58</f>
        <v>6974</v>
      </c>
      <c r="K129" s="10">
        <f>'Salary and Cost Data'!I58</f>
        <v>7695</v>
      </c>
      <c r="L129" s="10">
        <f>'Salary and Cost Data'!J58</f>
        <v>24724</v>
      </c>
      <c r="M129" s="9">
        <f>'Salary and Cost Data'!K58</f>
        <v>0</v>
      </c>
      <c r="AJ129" s="100"/>
      <c r="AK129" s="102"/>
    </row>
    <row r="130" spans="3:37" ht="15.6" hidden="1" x14ac:dyDescent="0.3">
      <c r="C130" s="8" t="str">
        <f>'Salary and Cost Data'!A59</f>
        <v>ARTS PROFESSIONAL IV</v>
      </c>
      <c r="D130" s="9" t="str">
        <f>'Salary and Cost Data'!B59</f>
        <v>H</v>
      </c>
      <c r="E130" s="9" t="str">
        <f>'Salary and Cost Data'!C59</f>
        <v>H3U6XX</v>
      </c>
      <c r="F130" s="9" t="str">
        <f>'Salary and Cost Data'!D59</f>
        <v>H15</v>
      </c>
      <c r="G130" s="10">
        <f>'Salary and Cost Data'!E59</f>
        <v>5567</v>
      </c>
      <c r="H130" s="10">
        <f>'Salary and Cost Data'!F59</f>
        <v>6403</v>
      </c>
      <c r="I130" s="10">
        <f>'Salary and Cost Data'!G59</f>
        <v>7238</v>
      </c>
      <c r="J130" s="10">
        <f>'Salary and Cost Data'!H59</f>
        <v>8073</v>
      </c>
      <c r="K130" s="10">
        <f>'Salary and Cost Data'!I59</f>
        <v>8908</v>
      </c>
      <c r="L130" s="10">
        <f>'Salary and Cost Data'!J59</f>
        <v>24724</v>
      </c>
      <c r="M130" s="9">
        <f>'Salary and Cost Data'!K59</f>
        <v>0</v>
      </c>
      <c r="AJ130" s="100"/>
      <c r="AK130" s="102"/>
    </row>
    <row r="131" spans="3:37" ht="15.6" hidden="1" x14ac:dyDescent="0.3">
      <c r="C131" s="8" t="str">
        <f>'Salary and Cost Data'!A60</f>
        <v>ARTS TECHNICIAN I</v>
      </c>
      <c r="D131" s="9" t="str">
        <f>'Salary and Cost Data'!B60</f>
        <v>H</v>
      </c>
      <c r="E131" s="9" t="str">
        <f>'Salary and Cost Data'!C60</f>
        <v>H3U1IX</v>
      </c>
      <c r="F131" s="9" t="str">
        <f>'Salary and Cost Data'!D60</f>
        <v>H01</v>
      </c>
      <c r="G131" s="10">
        <f>'Salary and Cost Data'!E60</f>
        <v>2812</v>
      </c>
      <c r="H131" s="10">
        <f>'Salary and Cost Data'!F60</f>
        <v>3234</v>
      </c>
      <c r="I131" s="10">
        <f>'Salary and Cost Data'!G60</f>
        <v>3655</v>
      </c>
      <c r="J131" s="10">
        <f>'Salary and Cost Data'!H60</f>
        <v>4077</v>
      </c>
      <c r="K131" s="10">
        <f>'Salary and Cost Data'!I60</f>
        <v>4499</v>
      </c>
      <c r="L131" s="10">
        <f>'Salary and Cost Data'!J60</f>
        <v>24724</v>
      </c>
      <c r="M131" s="9">
        <f>'Salary and Cost Data'!K60</f>
        <v>1</v>
      </c>
      <c r="AJ131" s="100"/>
      <c r="AK131" s="102"/>
    </row>
    <row r="132" spans="3:37" ht="15.6" hidden="1" x14ac:dyDescent="0.3">
      <c r="C132" s="8" t="str">
        <f>'Salary and Cost Data'!A61</f>
        <v>ARTS TECHNICIAN II</v>
      </c>
      <c r="D132" s="9" t="str">
        <f>'Salary and Cost Data'!B61</f>
        <v>H</v>
      </c>
      <c r="E132" s="9" t="str">
        <f>'Salary and Cost Data'!C61</f>
        <v>H3U2TX</v>
      </c>
      <c r="F132" s="9" t="str">
        <f>'Salary and Cost Data'!D61</f>
        <v>H03</v>
      </c>
      <c r="G132" s="10">
        <f>'Salary and Cost Data'!E61</f>
        <v>3100</v>
      </c>
      <c r="H132" s="10">
        <f>'Salary and Cost Data'!F61</f>
        <v>3565</v>
      </c>
      <c r="I132" s="10">
        <f>'Salary and Cost Data'!G61</f>
        <v>4030</v>
      </c>
      <c r="J132" s="10">
        <f>'Salary and Cost Data'!H61</f>
        <v>4495</v>
      </c>
      <c r="K132" s="10">
        <f>'Salary and Cost Data'!I61</f>
        <v>4960</v>
      </c>
      <c r="L132" s="10">
        <f>'Salary and Cost Data'!J61</f>
        <v>24724</v>
      </c>
      <c r="M132" s="9">
        <f>'Salary and Cost Data'!K61</f>
        <v>1</v>
      </c>
      <c r="AJ132" s="100"/>
      <c r="AK132" s="102"/>
    </row>
    <row r="133" spans="3:37" ht="15.6" hidden="1" x14ac:dyDescent="0.3">
      <c r="C133" s="8" t="str">
        <f>'Salary and Cost Data'!A62</f>
        <v>AUDIT INTERN</v>
      </c>
      <c r="D133" s="9" t="str">
        <f>'Salary and Cost Data'!B62</f>
        <v>H</v>
      </c>
      <c r="E133" s="9" t="str">
        <f>'Salary and Cost Data'!C62</f>
        <v>H8D1IX</v>
      </c>
      <c r="F133" s="9" t="str">
        <f>'Salary and Cost Data'!D62</f>
        <v>H07</v>
      </c>
      <c r="G133" s="10">
        <f>'Salary and Cost Data'!E62</f>
        <v>3768</v>
      </c>
      <c r="H133" s="10">
        <f>'Salary and Cost Data'!F62</f>
        <v>4334</v>
      </c>
      <c r="I133" s="10">
        <f>'Salary and Cost Data'!G62</f>
        <v>4899</v>
      </c>
      <c r="J133" s="10">
        <f>'Salary and Cost Data'!H62</f>
        <v>5465</v>
      </c>
      <c r="K133" s="10">
        <f>'Salary and Cost Data'!I62</f>
        <v>6030</v>
      </c>
      <c r="L133" s="10">
        <f>'Salary and Cost Data'!J62</f>
        <v>24724</v>
      </c>
      <c r="M133" s="9">
        <f>'Salary and Cost Data'!K62</f>
        <v>0</v>
      </c>
      <c r="AJ133" s="100"/>
      <c r="AK133" s="102"/>
    </row>
    <row r="134" spans="3:37" ht="15.6" hidden="1" x14ac:dyDescent="0.3">
      <c r="C134" s="8" t="str">
        <f>'Salary and Cost Data'!A63</f>
        <v>AUDITOR I</v>
      </c>
      <c r="D134" s="9" t="str">
        <f>'Salary and Cost Data'!B63</f>
        <v>H</v>
      </c>
      <c r="E134" s="9" t="str">
        <f>'Salary and Cost Data'!C63</f>
        <v>H8D2TX</v>
      </c>
      <c r="F134" s="9" t="str">
        <f>'Salary and Cost Data'!D63</f>
        <v>H11</v>
      </c>
      <c r="G134" s="10">
        <f>'Salary and Cost Data'!E63</f>
        <v>4580</v>
      </c>
      <c r="H134" s="10">
        <f>'Salary and Cost Data'!F63</f>
        <v>5267</v>
      </c>
      <c r="I134" s="10">
        <f>'Salary and Cost Data'!G63</f>
        <v>5954</v>
      </c>
      <c r="J134" s="10">
        <f>'Salary and Cost Data'!H63</f>
        <v>6641</v>
      </c>
      <c r="K134" s="10">
        <f>'Salary and Cost Data'!I63</f>
        <v>7328</v>
      </c>
      <c r="L134" s="10">
        <f>'Salary and Cost Data'!J63</f>
        <v>24724</v>
      </c>
      <c r="M134" s="9">
        <f>'Salary and Cost Data'!K63</f>
        <v>0</v>
      </c>
      <c r="AJ134" s="100"/>
      <c r="AK134" s="102"/>
    </row>
    <row r="135" spans="3:37" ht="15.6" hidden="1" x14ac:dyDescent="0.3">
      <c r="C135" s="8" t="str">
        <f>'Salary and Cost Data'!A64</f>
        <v>AUDITOR II</v>
      </c>
      <c r="D135" s="9" t="str">
        <f>'Salary and Cost Data'!B64</f>
        <v>H</v>
      </c>
      <c r="E135" s="9" t="str">
        <f>'Salary and Cost Data'!C64</f>
        <v>H8D3XX</v>
      </c>
      <c r="F135" s="9" t="str">
        <f>'Salary and Cost Data'!D64</f>
        <v>H14</v>
      </c>
      <c r="G135" s="10">
        <f>'Salary and Cost Data'!E64</f>
        <v>5302</v>
      </c>
      <c r="H135" s="10">
        <f>'Salary and Cost Data'!F64</f>
        <v>6098</v>
      </c>
      <c r="I135" s="10">
        <f>'Salary and Cost Data'!G64</f>
        <v>6893</v>
      </c>
      <c r="J135" s="10">
        <f>'Salary and Cost Data'!H64</f>
        <v>7689</v>
      </c>
      <c r="K135" s="10">
        <f>'Salary and Cost Data'!I64</f>
        <v>8484</v>
      </c>
      <c r="L135" s="10">
        <f>'Salary and Cost Data'!J64</f>
        <v>24724</v>
      </c>
      <c r="M135" s="9">
        <f>'Salary and Cost Data'!K64</f>
        <v>0</v>
      </c>
      <c r="AJ135" s="100"/>
      <c r="AK135" s="102"/>
    </row>
    <row r="136" spans="3:37" ht="15.6" hidden="1" x14ac:dyDescent="0.3">
      <c r="C136" s="8" t="str">
        <f>'Salary and Cost Data'!A65</f>
        <v>AUDITOR III</v>
      </c>
      <c r="D136" s="9" t="str">
        <f>'Salary and Cost Data'!B65</f>
        <v>H</v>
      </c>
      <c r="E136" s="9" t="str">
        <f>'Salary and Cost Data'!C65</f>
        <v>H8D4XX</v>
      </c>
      <c r="F136" s="9" t="str">
        <f>'Salary and Cost Data'!D65</f>
        <v>H16</v>
      </c>
      <c r="G136" s="10">
        <f>'Salary and Cost Data'!E65</f>
        <v>5845</v>
      </c>
      <c r="H136" s="10">
        <f>'Salary and Cost Data'!F65</f>
        <v>6722</v>
      </c>
      <c r="I136" s="10">
        <f>'Salary and Cost Data'!G65</f>
        <v>7599</v>
      </c>
      <c r="J136" s="10">
        <f>'Salary and Cost Data'!H65</f>
        <v>8476</v>
      </c>
      <c r="K136" s="10">
        <f>'Salary and Cost Data'!I65</f>
        <v>9353</v>
      </c>
      <c r="L136" s="10">
        <f>'Salary and Cost Data'!J65</f>
        <v>24724</v>
      </c>
      <c r="M136" s="9">
        <f>'Salary and Cost Data'!K65</f>
        <v>0</v>
      </c>
      <c r="AJ136" s="100"/>
      <c r="AK136" s="102"/>
    </row>
    <row r="137" spans="3:37" ht="15.6" hidden="1" x14ac:dyDescent="0.3">
      <c r="C137" s="8" t="str">
        <f>'Salary and Cost Data'!A66</f>
        <v>AUDITOR IV</v>
      </c>
      <c r="D137" s="9" t="str">
        <f>'Salary and Cost Data'!B66</f>
        <v>H</v>
      </c>
      <c r="E137" s="9" t="str">
        <f>'Salary and Cost Data'!C66</f>
        <v>H8D5XX</v>
      </c>
      <c r="F137" s="9" t="str">
        <f>'Salary and Cost Data'!D66</f>
        <v>H22</v>
      </c>
      <c r="G137" s="10">
        <f>'Salary and Cost Data'!E66</f>
        <v>7834</v>
      </c>
      <c r="H137" s="10">
        <f>'Salary and Cost Data'!F66</f>
        <v>9009</v>
      </c>
      <c r="I137" s="10">
        <f>'Salary and Cost Data'!G66</f>
        <v>10184</v>
      </c>
      <c r="J137" s="10">
        <f>'Salary and Cost Data'!H66</f>
        <v>11360</v>
      </c>
      <c r="K137" s="10">
        <f>'Salary and Cost Data'!I66</f>
        <v>12535</v>
      </c>
      <c r="L137" s="10">
        <f>'Salary and Cost Data'!J66</f>
        <v>24724</v>
      </c>
      <c r="M137" s="9">
        <f>'Salary and Cost Data'!K66</f>
        <v>0</v>
      </c>
      <c r="AJ137" s="100"/>
      <c r="AK137" s="102"/>
    </row>
    <row r="138" spans="3:37" ht="15.6" hidden="1" x14ac:dyDescent="0.3">
      <c r="C138" s="8" t="str">
        <f>'Salary and Cost Data'!A67</f>
        <v>AUDITOR V</v>
      </c>
      <c r="D138" s="9" t="str">
        <f>'Salary and Cost Data'!B67</f>
        <v>H</v>
      </c>
      <c r="E138" s="9" t="str">
        <f>'Salary and Cost Data'!C67</f>
        <v>H8D6XX</v>
      </c>
      <c r="F138" s="9" t="str">
        <f>'Salary and Cost Data'!D67</f>
        <v>H24</v>
      </c>
      <c r="G138" s="10">
        <f>'Salary and Cost Data'!E67</f>
        <v>8637</v>
      </c>
      <c r="H138" s="10">
        <f>'Salary and Cost Data'!F67</f>
        <v>9933</v>
      </c>
      <c r="I138" s="10">
        <f>'Salary and Cost Data'!G67</f>
        <v>11228</v>
      </c>
      <c r="J138" s="10">
        <f>'Salary and Cost Data'!H67</f>
        <v>12524</v>
      </c>
      <c r="K138" s="10">
        <f>'Salary and Cost Data'!I67</f>
        <v>13820</v>
      </c>
      <c r="L138" s="10">
        <f>'Salary and Cost Data'!J67</f>
        <v>24724</v>
      </c>
      <c r="M138" s="9">
        <f>'Salary and Cost Data'!K67</f>
        <v>0</v>
      </c>
      <c r="AJ138" s="100"/>
      <c r="AK138" s="102"/>
    </row>
    <row r="139" spans="3:37" ht="15.6" hidden="1" x14ac:dyDescent="0.3">
      <c r="C139" s="8" t="str">
        <f>'Salary and Cost Data'!A68</f>
        <v>BARBER/COSMETOLOGIST</v>
      </c>
      <c r="D139" s="9" t="str">
        <f>'Salary and Cost Data'!B68</f>
        <v>D</v>
      </c>
      <c r="E139" s="9" t="str">
        <f>'Salary and Cost Data'!C68</f>
        <v>D8A1XX</v>
      </c>
      <c r="F139" s="9" t="str">
        <f>'Salary and Cost Data'!D68</f>
        <v>D02</v>
      </c>
      <c r="G139" s="10">
        <f>'Salary and Cost Data'!E68</f>
        <v>2952</v>
      </c>
      <c r="H139" s="10">
        <f>'Salary and Cost Data'!F68</f>
        <v>3248</v>
      </c>
      <c r="I139" s="10">
        <f>'Salary and Cost Data'!G68</f>
        <v>3543</v>
      </c>
      <c r="J139" s="10">
        <f>'Salary and Cost Data'!H68</f>
        <v>3838</v>
      </c>
      <c r="K139" s="10">
        <f>'Salary and Cost Data'!I68</f>
        <v>4133</v>
      </c>
      <c r="L139" s="10">
        <f>'Salary and Cost Data'!J68</f>
        <v>24724</v>
      </c>
      <c r="M139" s="9">
        <f>'Salary and Cost Data'!K68</f>
        <v>1</v>
      </c>
      <c r="AJ139" s="100"/>
      <c r="AK139" s="102"/>
    </row>
    <row r="140" spans="3:37" ht="15.6" hidden="1" x14ac:dyDescent="0.3">
      <c r="C140" s="8" t="str">
        <f>'Salary and Cost Data'!A69</f>
        <v>BUDGET &amp; POLICY ANLST III</v>
      </c>
      <c r="D140" s="9" t="str">
        <f>'Salary and Cost Data'!B69</f>
        <v>H</v>
      </c>
      <c r="E140" s="9" t="str">
        <f>'Salary and Cost Data'!C69</f>
        <v>H8E3XX</v>
      </c>
      <c r="F140" s="9" t="str">
        <f>'Salary and Cost Data'!D69</f>
        <v>H19</v>
      </c>
      <c r="G140" s="10">
        <f>'Salary and Cost Data'!E69</f>
        <v>6767</v>
      </c>
      <c r="H140" s="10">
        <f>'Salary and Cost Data'!F69</f>
        <v>7782</v>
      </c>
      <c r="I140" s="10">
        <f>'Salary and Cost Data'!G69</f>
        <v>8797</v>
      </c>
      <c r="J140" s="10">
        <f>'Salary and Cost Data'!H69</f>
        <v>9812</v>
      </c>
      <c r="K140" s="10">
        <f>'Salary and Cost Data'!I69</f>
        <v>10827</v>
      </c>
      <c r="L140" s="10">
        <f>'Salary and Cost Data'!J69</f>
        <v>24724</v>
      </c>
      <c r="M140" s="9">
        <f>'Salary and Cost Data'!K69</f>
        <v>0</v>
      </c>
      <c r="AJ140" s="100"/>
      <c r="AK140" s="102"/>
    </row>
    <row r="141" spans="3:37" ht="15.6" hidden="1" x14ac:dyDescent="0.3">
      <c r="C141" s="8" t="str">
        <f>'Salary and Cost Data'!A70</f>
        <v>BUDGET &amp; POLICY ANLST IV</v>
      </c>
      <c r="D141" s="9" t="str">
        <f>'Salary and Cost Data'!B70</f>
        <v>H</v>
      </c>
      <c r="E141" s="9" t="str">
        <f>'Salary and Cost Data'!C70</f>
        <v>H8E4XX</v>
      </c>
      <c r="F141" s="9" t="str">
        <f>'Salary and Cost Data'!D70</f>
        <v>H22</v>
      </c>
      <c r="G141" s="10">
        <f>'Salary and Cost Data'!E70</f>
        <v>7834</v>
      </c>
      <c r="H141" s="10">
        <f>'Salary and Cost Data'!F70</f>
        <v>9009</v>
      </c>
      <c r="I141" s="10">
        <f>'Salary and Cost Data'!G70</f>
        <v>10184</v>
      </c>
      <c r="J141" s="10">
        <f>'Salary and Cost Data'!H70</f>
        <v>11360</v>
      </c>
      <c r="K141" s="10">
        <f>'Salary and Cost Data'!I70</f>
        <v>12535</v>
      </c>
      <c r="L141" s="10">
        <f>'Salary and Cost Data'!J70</f>
        <v>24724</v>
      </c>
      <c r="M141" s="9">
        <f>'Salary and Cost Data'!K70</f>
        <v>0</v>
      </c>
      <c r="AJ141" s="100"/>
      <c r="AK141" s="102"/>
    </row>
    <row r="142" spans="3:37" ht="15.6" hidden="1" x14ac:dyDescent="0.3">
      <c r="C142" s="8" t="str">
        <f>'Salary and Cost Data'!A71</f>
        <v>BUDGET &amp; POLICY ANLST V</v>
      </c>
      <c r="D142" s="9" t="str">
        <f>'Salary and Cost Data'!B71</f>
        <v>H</v>
      </c>
      <c r="E142" s="9" t="str">
        <f>'Salary and Cost Data'!C71</f>
        <v>H8E5XX</v>
      </c>
      <c r="F142" s="9" t="str">
        <f>'Salary and Cost Data'!D71</f>
        <v>H24</v>
      </c>
      <c r="G142" s="10">
        <f>'Salary and Cost Data'!E71</f>
        <v>8637</v>
      </c>
      <c r="H142" s="10">
        <f>'Salary and Cost Data'!F71</f>
        <v>9933</v>
      </c>
      <c r="I142" s="10">
        <f>'Salary and Cost Data'!G71</f>
        <v>11228</v>
      </c>
      <c r="J142" s="10">
        <f>'Salary and Cost Data'!H71</f>
        <v>12524</v>
      </c>
      <c r="K142" s="10">
        <f>'Salary and Cost Data'!I71</f>
        <v>13820</v>
      </c>
      <c r="L142" s="10">
        <f>'Salary and Cost Data'!J71</f>
        <v>24724</v>
      </c>
      <c r="M142" s="9">
        <f>'Salary and Cost Data'!K71</f>
        <v>0</v>
      </c>
      <c r="AJ142" s="100"/>
      <c r="AK142" s="102"/>
    </row>
    <row r="143" spans="3:37" ht="15.6" hidden="1" x14ac:dyDescent="0.3">
      <c r="C143" s="8" t="str">
        <f>'Salary and Cost Data'!A72</f>
        <v>BUDGET ANALYST I</v>
      </c>
      <c r="D143" s="9" t="str">
        <f>'Salary and Cost Data'!B72</f>
        <v>H</v>
      </c>
      <c r="E143" s="9" t="str">
        <f>'Salary and Cost Data'!C72</f>
        <v>H8E1XX</v>
      </c>
      <c r="F143" s="9" t="str">
        <f>'Salary and Cost Data'!D72</f>
        <v>H13</v>
      </c>
      <c r="G143" s="10">
        <f>'Salary and Cost Data'!E72</f>
        <v>5050</v>
      </c>
      <c r="H143" s="10">
        <f>'Salary and Cost Data'!F72</f>
        <v>5808</v>
      </c>
      <c r="I143" s="10">
        <f>'Salary and Cost Data'!G72</f>
        <v>6565</v>
      </c>
      <c r="J143" s="10">
        <f>'Salary and Cost Data'!H72</f>
        <v>7323</v>
      </c>
      <c r="K143" s="10">
        <f>'Salary and Cost Data'!I72</f>
        <v>8080</v>
      </c>
      <c r="L143" s="10">
        <f>'Salary and Cost Data'!J72</f>
        <v>24724</v>
      </c>
      <c r="M143" s="9">
        <f>'Salary and Cost Data'!K72</f>
        <v>0</v>
      </c>
      <c r="AJ143" s="100"/>
      <c r="AK143" s="102"/>
    </row>
    <row r="144" spans="3:37" ht="15.6" hidden="1" x14ac:dyDescent="0.3">
      <c r="C144" s="8" t="str">
        <f>'Salary and Cost Data'!A73</f>
        <v>BUDGET ANALYST II</v>
      </c>
      <c r="D144" s="9" t="str">
        <f>'Salary and Cost Data'!B73</f>
        <v>H</v>
      </c>
      <c r="E144" s="9" t="str">
        <f>'Salary and Cost Data'!C73</f>
        <v>H8E2XX</v>
      </c>
      <c r="F144" s="9" t="str">
        <f>'Salary and Cost Data'!D73</f>
        <v>H16</v>
      </c>
      <c r="G144" s="10">
        <f>'Salary and Cost Data'!E73</f>
        <v>5845</v>
      </c>
      <c r="H144" s="10">
        <f>'Salary and Cost Data'!F73</f>
        <v>6722</v>
      </c>
      <c r="I144" s="10">
        <f>'Salary and Cost Data'!G73</f>
        <v>7599</v>
      </c>
      <c r="J144" s="10">
        <f>'Salary and Cost Data'!H73</f>
        <v>8476</v>
      </c>
      <c r="K144" s="10">
        <f>'Salary and Cost Data'!I73</f>
        <v>9353</v>
      </c>
      <c r="L144" s="10">
        <f>'Salary and Cost Data'!J73</f>
        <v>24724</v>
      </c>
      <c r="M144" s="9">
        <f>'Salary and Cost Data'!K73</f>
        <v>0</v>
      </c>
      <c r="AJ144" s="100"/>
      <c r="AK144" s="102"/>
    </row>
    <row r="145" spans="3:37" ht="15.6" hidden="1" x14ac:dyDescent="0.3">
      <c r="C145" s="8" t="str">
        <f>'Salary and Cost Data'!A74</f>
        <v>BUSINESS APPLICATION SUPPORT INTERN</v>
      </c>
      <c r="D145" s="9" t="str">
        <f>'Salary and Cost Data'!B74</f>
        <v>H</v>
      </c>
      <c r="E145" s="9" t="str">
        <f>'Salary and Cost Data'!C74</f>
        <v>H9A1IX</v>
      </c>
      <c r="F145" s="9" t="str">
        <f>'Salary and Cost Data'!D74</f>
        <v>H06</v>
      </c>
      <c r="G145" s="10">
        <f>'Salary and Cost Data'!E74</f>
        <v>3589</v>
      </c>
      <c r="H145" s="10">
        <f>'Salary and Cost Data'!F74</f>
        <v>4128</v>
      </c>
      <c r="I145" s="10">
        <f>'Salary and Cost Data'!G74</f>
        <v>4666</v>
      </c>
      <c r="J145" s="10">
        <f>'Salary and Cost Data'!H74</f>
        <v>5204</v>
      </c>
      <c r="K145" s="10">
        <f>'Salary and Cost Data'!I74</f>
        <v>5742</v>
      </c>
      <c r="L145" s="10">
        <f>'Salary and Cost Data'!J74</f>
        <v>24724</v>
      </c>
      <c r="M145" s="9">
        <f>'Salary and Cost Data'!K74</f>
        <v>0</v>
      </c>
      <c r="AJ145" s="100"/>
      <c r="AK145" s="102"/>
    </row>
    <row r="146" spans="3:37" ht="15.6" hidden="1" x14ac:dyDescent="0.3">
      <c r="C146" s="8" t="str">
        <f>'Salary and Cost Data'!A75</f>
        <v>BUSINESS APPLICATION SUPPORT SPECIALIST I</v>
      </c>
      <c r="D146" s="9" t="str">
        <f>'Salary and Cost Data'!B75</f>
        <v>H</v>
      </c>
      <c r="E146" s="9" t="str">
        <f>'Salary and Cost Data'!C75</f>
        <v>H9A2XX</v>
      </c>
      <c r="F146" s="9" t="str">
        <f>'Salary and Cost Data'!D75</f>
        <v>H09</v>
      </c>
      <c r="G146" s="10">
        <f>'Salary and Cost Data'!E75</f>
        <v>4154</v>
      </c>
      <c r="H146" s="10">
        <f>'Salary and Cost Data'!F75</f>
        <v>4778</v>
      </c>
      <c r="I146" s="10">
        <f>'Salary and Cost Data'!G75</f>
        <v>5401</v>
      </c>
      <c r="J146" s="10">
        <f>'Salary and Cost Data'!H75</f>
        <v>6025</v>
      </c>
      <c r="K146" s="10">
        <f>'Salary and Cost Data'!I75</f>
        <v>6648</v>
      </c>
      <c r="L146" s="10">
        <f>'Salary and Cost Data'!J75</f>
        <v>24724</v>
      </c>
      <c r="M146" s="9">
        <f>'Salary and Cost Data'!K75</f>
        <v>0</v>
      </c>
      <c r="AJ146" s="100"/>
      <c r="AK146" s="102"/>
    </row>
    <row r="147" spans="3:37" ht="15.6" hidden="1" x14ac:dyDescent="0.3">
      <c r="C147" s="8" t="str">
        <f>'Salary and Cost Data'!A76</f>
        <v>BUSINESS APPLICATION SUPPORT SPECIALIST II</v>
      </c>
      <c r="D147" s="9" t="str">
        <f>'Salary and Cost Data'!B76</f>
        <v>H</v>
      </c>
      <c r="E147" s="9" t="str">
        <f>'Salary and Cost Data'!C76</f>
        <v>H9A3XX</v>
      </c>
      <c r="F147" s="9" t="str">
        <f>'Salary and Cost Data'!D76</f>
        <v>H10</v>
      </c>
      <c r="G147" s="10">
        <f>'Salary and Cost Data'!E76</f>
        <v>4362</v>
      </c>
      <c r="H147" s="10">
        <f>'Salary and Cost Data'!F76</f>
        <v>5017</v>
      </c>
      <c r="I147" s="10">
        <f>'Salary and Cost Data'!G76</f>
        <v>5671</v>
      </c>
      <c r="J147" s="10">
        <f>'Salary and Cost Data'!H76</f>
        <v>6325</v>
      </c>
      <c r="K147" s="10">
        <f>'Salary and Cost Data'!I76</f>
        <v>6979</v>
      </c>
      <c r="L147" s="10">
        <f>'Salary and Cost Data'!J76</f>
        <v>24724</v>
      </c>
      <c r="M147" s="9">
        <f>'Salary and Cost Data'!K76</f>
        <v>0</v>
      </c>
      <c r="AJ147" s="100"/>
      <c r="AK147" s="102"/>
    </row>
    <row r="148" spans="3:37" ht="15.6" hidden="1" x14ac:dyDescent="0.3">
      <c r="C148" s="8" t="str">
        <f>'Salary and Cost Data'!A77</f>
        <v>BUSINESS APPLICATION SUPPORT SPECIALIST III</v>
      </c>
      <c r="D148" s="9" t="str">
        <f>'Salary and Cost Data'!B77</f>
        <v>H</v>
      </c>
      <c r="E148" s="9" t="str">
        <f>'Salary and Cost Data'!C77</f>
        <v>H9A4XX</v>
      </c>
      <c r="F148" s="9" t="str">
        <f>'Salary and Cost Data'!D77</f>
        <v>H15</v>
      </c>
      <c r="G148" s="10">
        <f>'Salary and Cost Data'!E77</f>
        <v>5567</v>
      </c>
      <c r="H148" s="10">
        <f>'Salary and Cost Data'!F77</f>
        <v>6403</v>
      </c>
      <c r="I148" s="10">
        <f>'Salary and Cost Data'!G77</f>
        <v>7238</v>
      </c>
      <c r="J148" s="10">
        <f>'Salary and Cost Data'!H77</f>
        <v>8073</v>
      </c>
      <c r="K148" s="10">
        <f>'Salary and Cost Data'!I77</f>
        <v>8908</v>
      </c>
      <c r="L148" s="10">
        <f>'Salary and Cost Data'!J77</f>
        <v>24724</v>
      </c>
      <c r="M148" s="9">
        <f>'Salary and Cost Data'!K77</f>
        <v>0</v>
      </c>
      <c r="AJ148" s="100"/>
      <c r="AK148" s="102"/>
    </row>
    <row r="149" spans="3:37" ht="15.6" hidden="1" x14ac:dyDescent="0.3">
      <c r="C149" s="8" t="str">
        <f>'Salary and Cost Data'!A78</f>
        <v>CHAPLAIN I</v>
      </c>
      <c r="D149" s="9" t="str">
        <f>'Salary and Cost Data'!B78</f>
        <v>H</v>
      </c>
      <c r="E149" s="9" t="str">
        <f>'Salary and Cost Data'!C78</f>
        <v>H6I1XX</v>
      </c>
      <c r="F149" s="9" t="str">
        <f>'Salary and Cost Data'!D78</f>
        <v>H15</v>
      </c>
      <c r="G149" s="10">
        <f>'Salary and Cost Data'!E78</f>
        <v>5567</v>
      </c>
      <c r="H149" s="10">
        <f>'Salary and Cost Data'!F78</f>
        <v>6403</v>
      </c>
      <c r="I149" s="10">
        <f>'Salary and Cost Data'!G78</f>
        <v>7238</v>
      </c>
      <c r="J149" s="10">
        <f>'Salary and Cost Data'!H78</f>
        <v>8073</v>
      </c>
      <c r="K149" s="10">
        <f>'Salary and Cost Data'!I78</f>
        <v>8908</v>
      </c>
      <c r="L149" s="10">
        <f>'Salary and Cost Data'!J78</f>
        <v>24724</v>
      </c>
      <c r="M149" s="9">
        <f>'Salary and Cost Data'!K78</f>
        <v>0</v>
      </c>
      <c r="AJ149" s="100"/>
      <c r="AK149" s="102"/>
    </row>
    <row r="150" spans="3:37" ht="15.6" hidden="1" x14ac:dyDescent="0.3">
      <c r="C150" s="8" t="str">
        <f>'Salary and Cost Data'!A79</f>
        <v>CHAPLAIN II</v>
      </c>
      <c r="D150" s="9" t="str">
        <f>'Salary and Cost Data'!B79</f>
        <v>H</v>
      </c>
      <c r="E150" s="9" t="str">
        <f>'Salary and Cost Data'!C79</f>
        <v>H6I2XX</v>
      </c>
      <c r="F150" s="9" t="str">
        <f>'Salary and Cost Data'!D79</f>
        <v>H16</v>
      </c>
      <c r="G150" s="10">
        <f>'Salary and Cost Data'!E79</f>
        <v>5845</v>
      </c>
      <c r="H150" s="10">
        <f>'Salary and Cost Data'!F79</f>
        <v>6722</v>
      </c>
      <c r="I150" s="10">
        <f>'Salary and Cost Data'!G79</f>
        <v>7599</v>
      </c>
      <c r="J150" s="10">
        <f>'Salary and Cost Data'!H79</f>
        <v>8476</v>
      </c>
      <c r="K150" s="10">
        <f>'Salary and Cost Data'!I79</f>
        <v>9353</v>
      </c>
      <c r="L150" s="10">
        <f>'Salary and Cost Data'!J79</f>
        <v>24724</v>
      </c>
      <c r="M150" s="9">
        <f>'Salary and Cost Data'!K79</f>
        <v>0</v>
      </c>
      <c r="AJ150" s="100"/>
      <c r="AK150" s="102"/>
    </row>
    <row r="151" spans="3:37" ht="15.6" hidden="1" x14ac:dyDescent="0.3">
      <c r="C151" s="8" t="str">
        <f>'Salary and Cost Data'!A80</f>
        <v>CHILD CARE AIDE</v>
      </c>
      <c r="D151" s="9" t="str">
        <f>'Salary and Cost Data'!B80</f>
        <v>H</v>
      </c>
      <c r="E151" s="9" t="str">
        <f>'Salary and Cost Data'!C80</f>
        <v>H7C1XX</v>
      </c>
      <c r="F151" s="9" t="str">
        <f>'Salary and Cost Data'!D80</f>
        <v>H01</v>
      </c>
      <c r="G151" s="10">
        <f>'Salary and Cost Data'!E80</f>
        <v>2812</v>
      </c>
      <c r="H151" s="10">
        <f>'Salary and Cost Data'!F80</f>
        <v>3234</v>
      </c>
      <c r="I151" s="10">
        <f>'Salary and Cost Data'!G80</f>
        <v>3655</v>
      </c>
      <c r="J151" s="10">
        <f>'Salary and Cost Data'!H80</f>
        <v>4077</v>
      </c>
      <c r="K151" s="10">
        <f>'Salary and Cost Data'!I80</f>
        <v>4499</v>
      </c>
      <c r="L151" s="10">
        <f>'Salary and Cost Data'!J80</f>
        <v>24724</v>
      </c>
      <c r="M151" s="9">
        <f>'Salary and Cost Data'!K80</f>
        <v>1</v>
      </c>
      <c r="AJ151" s="100"/>
      <c r="AK151" s="102"/>
    </row>
    <row r="152" spans="3:37" ht="15.6" hidden="1" x14ac:dyDescent="0.3">
      <c r="C152" s="8" t="str">
        <f>'Salary and Cost Data'!A81</f>
        <v>CIVIL ENG PROJ MANAGER I</v>
      </c>
      <c r="D152" s="9" t="str">
        <f>'Salary and Cost Data'!B81</f>
        <v>I</v>
      </c>
      <c r="E152" s="9" t="str">
        <f>'Salary and Cost Data'!C81</f>
        <v>I5C1**</v>
      </c>
      <c r="F152" s="9" t="str">
        <f>'Salary and Cost Data'!D81</f>
        <v>I13</v>
      </c>
      <c r="G152" s="10">
        <f>'Salary and Cost Data'!E81</f>
        <v>6528</v>
      </c>
      <c r="H152" s="10">
        <f>'Salary and Cost Data'!F81</f>
        <v>7181</v>
      </c>
      <c r="I152" s="10">
        <f>'Salary and Cost Data'!G81</f>
        <v>7833</v>
      </c>
      <c r="J152" s="10">
        <f>'Salary and Cost Data'!H81</f>
        <v>8738</v>
      </c>
      <c r="K152" s="10">
        <f>'Salary and Cost Data'!I81</f>
        <v>9643</v>
      </c>
      <c r="L152" s="10">
        <f>'Salary and Cost Data'!J81</f>
        <v>24724</v>
      </c>
      <c r="M152" s="9">
        <f>'Salary and Cost Data'!K81</f>
        <v>0</v>
      </c>
      <c r="AJ152" s="100"/>
      <c r="AK152" s="102"/>
    </row>
    <row r="153" spans="3:37" ht="15.6" hidden="1" x14ac:dyDescent="0.3">
      <c r="C153" s="8" t="str">
        <f>'Salary and Cost Data'!A82</f>
        <v>CIVIL ENG PROJ MANAGER II</v>
      </c>
      <c r="D153" s="9" t="str">
        <f>'Salary and Cost Data'!B82</f>
        <v>I</v>
      </c>
      <c r="E153" s="9" t="str">
        <f>'Salary and Cost Data'!C82</f>
        <v>I5C2**</v>
      </c>
      <c r="F153" s="9" t="str">
        <f>'Salary and Cost Data'!D82</f>
        <v>I16</v>
      </c>
      <c r="G153" s="10">
        <f>'Salary and Cost Data'!E82</f>
        <v>7557</v>
      </c>
      <c r="H153" s="10">
        <f>'Salary and Cost Data'!F82</f>
        <v>8313</v>
      </c>
      <c r="I153" s="10">
        <f>'Salary and Cost Data'!G82</f>
        <v>9068</v>
      </c>
      <c r="J153" s="10">
        <f>'Salary and Cost Data'!H82</f>
        <v>10116</v>
      </c>
      <c r="K153" s="10">
        <f>'Salary and Cost Data'!I82</f>
        <v>11163</v>
      </c>
      <c r="L153" s="10">
        <f>'Salary and Cost Data'!J82</f>
        <v>24724</v>
      </c>
      <c r="M153" s="9">
        <f>'Salary and Cost Data'!K82</f>
        <v>0</v>
      </c>
      <c r="AJ153" s="100"/>
      <c r="AK153" s="102"/>
    </row>
    <row r="154" spans="3:37" ht="15.6" hidden="1" x14ac:dyDescent="0.3">
      <c r="C154" s="8" t="str">
        <f>'Salary and Cost Data'!A83</f>
        <v>CLIENT CARE AIDE I</v>
      </c>
      <c r="D154" s="9" t="str">
        <f>'Salary and Cost Data'!B83</f>
        <v>C</v>
      </c>
      <c r="E154" s="9" t="str">
        <f>'Salary and Cost Data'!C83</f>
        <v>C6P1XX</v>
      </c>
      <c r="F154" s="9" t="str">
        <f>'Salary and Cost Data'!D83</f>
        <v>C06</v>
      </c>
      <c r="G154" s="10">
        <f>'Salary and Cost Data'!E83</f>
        <v>3579</v>
      </c>
      <c r="H154" s="10">
        <f>'Salary and Cost Data'!F83</f>
        <v>3938</v>
      </c>
      <c r="I154" s="10">
        <f>'Salary and Cost Data'!G83</f>
        <v>4296</v>
      </c>
      <c r="J154" s="10">
        <f>'Salary and Cost Data'!H83</f>
        <v>4654</v>
      </c>
      <c r="K154" s="10">
        <f>'Salary and Cost Data'!I83</f>
        <v>5012</v>
      </c>
      <c r="L154" s="10">
        <f>'Salary and Cost Data'!J83</f>
        <v>24724</v>
      </c>
      <c r="M154" s="9">
        <f>'Salary and Cost Data'!K83</f>
        <v>3</v>
      </c>
      <c r="AJ154" s="100"/>
      <c r="AK154" s="102"/>
    </row>
    <row r="155" spans="3:37" ht="15.6" hidden="1" x14ac:dyDescent="0.3">
      <c r="C155" s="8" t="str">
        <f>'Salary and Cost Data'!A84</f>
        <v>CLIENT CARE AIDE II</v>
      </c>
      <c r="D155" s="9" t="str">
        <f>'Salary and Cost Data'!B84</f>
        <v>C</v>
      </c>
      <c r="E155" s="9" t="str">
        <f>'Salary and Cost Data'!C84</f>
        <v>C6P2XX</v>
      </c>
      <c r="F155" s="9" t="str">
        <f>'Salary and Cost Data'!D84</f>
        <v>C07</v>
      </c>
      <c r="G155" s="10">
        <f>'Salary and Cost Data'!E84</f>
        <v>3758</v>
      </c>
      <c r="H155" s="10">
        <f>'Salary and Cost Data'!F84</f>
        <v>4134</v>
      </c>
      <c r="I155" s="10">
        <f>'Salary and Cost Data'!G84</f>
        <v>4510</v>
      </c>
      <c r="J155" s="10">
        <f>'Salary and Cost Data'!H84</f>
        <v>4886</v>
      </c>
      <c r="K155" s="10">
        <f>'Salary and Cost Data'!I84</f>
        <v>5262</v>
      </c>
      <c r="L155" s="10">
        <f>'Salary and Cost Data'!J84</f>
        <v>24724</v>
      </c>
      <c r="M155" s="9">
        <f>'Salary and Cost Data'!K84</f>
        <v>3</v>
      </c>
      <c r="AJ155" s="100"/>
      <c r="AK155" s="102"/>
    </row>
    <row r="156" spans="3:37" ht="15.6" hidden="1" x14ac:dyDescent="0.3">
      <c r="C156" s="8" t="str">
        <f>'Salary and Cost Data'!A85</f>
        <v>CLINICAL BEHAV SPEC II</v>
      </c>
      <c r="D156" s="9" t="str">
        <f>'Salary and Cost Data'!B85</f>
        <v>C</v>
      </c>
      <c r="E156" s="9" t="str">
        <f>'Salary and Cost Data'!C85</f>
        <v>C4J1XX</v>
      </c>
      <c r="F156" s="9" t="str">
        <f>'Salary and Cost Data'!D85</f>
        <v>C14</v>
      </c>
      <c r="G156" s="10">
        <f>'Salary and Cost Data'!E85</f>
        <v>5288</v>
      </c>
      <c r="H156" s="10">
        <f>'Salary and Cost Data'!F85</f>
        <v>5818</v>
      </c>
      <c r="I156" s="10">
        <f>'Salary and Cost Data'!G85</f>
        <v>6347</v>
      </c>
      <c r="J156" s="10">
        <f>'Salary and Cost Data'!H85</f>
        <v>6876</v>
      </c>
      <c r="K156" s="10">
        <f>'Salary and Cost Data'!I85</f>
        <v>7405</v>
      </c>
      <c r="L156" s="10">
        <f>'Salary and Cost Data'!J85</f>
        <v>24724</v>
      </c>
      <c r="M156" s="9">
        <f>'Salary and Cost Data'!K85</f>
        <v>0</v>
      </c>
      <c r="AJ156" s="100"/>
      <c r="AK156" s="102"/>
    </row>
    <row r="157" spans="3:37" ht="15.6" hidden="1" x14ac:dyDescent="0.3">
      <c r="C157" s="8" t="str">
        <f>'Salary and Cost Data'!A86</f>
        <v>CLINICAL BEHAV SPEC III</v>
      </c>
      <c r="D157" s="9" t="str">
        <f>'Salary and Cost Data'!B86</f>
        <v>C</v>
      </c>
      <c r="E157" s="9" t="str">
        <f>'Salary and Cost Data'!C86</f>
        <v>C4J2XX</v>
      </c>
      <c r="F157" s="9" t="str">
        <f>'Salary and Cost Data'!D86</f>
        <v>C15</v>
      </c>
      <c r="G157" s="10">
        <f>'Salary and Cost Data'!E86</f>
        <v>5553</v>
      </c>
      <c r="H157" s="10">
        <f>'Salary and Cost Data'!F86</f>
        <v>6109</v>
      </c>
      <c r="I157" s="10">
        <f>'Salary and Cost Data'!G86</f>
        <v>6664</v>
      </c>
      <c r="J157" s="10">
        <f>'Salary and Cost Data'!H86</f>
        <v>7219</v>
      </c>
      <c r="K157" s="10">
        <f>'Salary and Cost Data'!I86</f>
        <v>7774</v>
      </c>
      <c r="L157" s="10">
        <f>'Salary and Cost Data'!J86</f>
        <v>24724</v>
      </c>
      <c r="M157" s="9">
        <f>'Salary and Cost Data'!K86</f>
        <v>0</v>
      </c>
      <c r="AJ157" s="100"/>
      <c r="AK157" s="102"/>
    </row>
    <row r="158" spans="3:37" ht="15.6" hidden="1" x14ac:dyDescent="0.3">
      <c r="C158" s="8" t="str">
        <f>'Salary and Cost Data'!A87</f>
        <v>CLINICAL TEAM LEADER</v>
      </c>
      <c r="D158" s="9" t="str">
        <f>'Salary and Cost Data'!B87</f>
        <v>C</v>
      </c>
      <c r="E158" s="9" t="str">
        <f>'Salary and Cost Data'!C87</f>
        <v>C7A1XX</v>
      </c>
      <c r="F158" s="9" t="str">
        <f>'Salary and Cost Data'!D87</f>
        <v>C24</v>
      </c>
      <c r="G158" s="10">
        <f>'Salary and Cost Data'!E87</f>
        <v>8615</v>
      </c>
      <c r="H158" s="10">
        <f>'Salary and Cost Data'!F87</f>
        <v>9477</v>
      </c>
      <c r="I158" s="10">
        <f>'Salary and Cost Data'!G87</f>
        <v>10338</v>
      </c>
      <c r="J158" s="10">
        <f>'Salary and Cost Data'!H87</f>
        <v>11199</v>
      </c>
      <c r="K158" s="10">
        <f>'Salary and Cost Data'!I87</f>
        <v>12060</v>
      </c>
      <c r="L158" s="10">
        <f>'Salary and Cost Data'!J87</f>
        <v>24724</v>
      </c>
      <c r="M158" s="9">
        <f>'Salary and Cost Data'!K87</f>
        <v>0</v>
      </c>
      <c r="AJ158" s="100"/>
      <c r="AK158" s="102"/>
    </row>
    <row r="159" spans="3:37" ht="15.6" hidden="1" x14ac:dyDescent="0.3">
      <c r="C159" s="8" t="str">
        <f>'Salary and Cost Data'!A88</f>
        <v>CLINICAL THERAPIST I</v>
      </c>
      <c r="D159" s="9" t="str">
        <f>'Salary and Cost Data'!B88</f>
        <v>C</v>
      </c>
      <c r="E159" s="9" t="str">
        <f>'Salary and Cost Data'!C88</f>
        <v>C5J1IX</v>
      </c>
      <c r="F159" s="9" t="str">
        <f>'Salary and Cost Data'!D88</f>
        <v>C06</v>
      </c>
      <c r="G159" s="10">
        <f>'Salary and Cost Data'!E88</f>
        <v>3579</v>
      </c>
      <c r="H159" s="10">
        <f>'Salary and Cost Data'!F88</f>
        <v>3938</v>
      </c>
      <c r="I159" s="10">
        <f>'Salary and Cost Data'!G88</f>
        <v>4296</v>
      </c>
      <c r="J159" s="10">
        <f>'Salary and Cost Data'!H88</f>
        <v>4654</v>
      </c>
      <c r="K159" s="10">
        <f>'Salary and Cost Data'!I88</f>
        <v>5012</v>
      </c>
      <c r="L159" s="10">
        <f>'Salary and Cost Data'!J88</f>
        <v>24724</v>
      </c>
      <c r="M159" s="9">
        <f>'Salary and Cost Data'!K88</f>
        <v>1</v>
      </c>
      <c r="AJ159" s="100"/>
      <c r="AK159" s="102"/>
    </row>
    <row r="160" spans="3:37" ht="15.6" hidden="1" x14ac:dyDescent="0.3">
      <c r="C160" s="8" t="str">
        <f>'Salary and Cost Data'!A89</f>
        <v>CLINICAL THERAPIST II</v>
      </c>
      <c r="D160" s="9" t="str">
        <f>'Salary and Cost Data'!B89</f>
        <v>C</v>
      </c>
      <c r="E160" s="9" t="str">
        <f>'Salary and Cost Data'!C89</f>
        <v>C5J2TX</v>
      </c>
      <c r="F160" s="9" t="str">
        <f>'Salary and Cost Data'!D89</f>
        <v>C09</v>
      </c>
      <c r="G160" s="10">
        <f>'Salary and Cost Data'!E89</f>
        <v>4144</v>
      </c>
      <c r="H160" s="10">
        <f>'Salary and Cost Data'!F89</f>
        <v>4559</v>
      </c>
      <c r="I160" s="10">
        <f>'Salary and Cost Data'!G89</f>
        <v>4973</v>
      </c>
      <c r="J160" s="10">
        <f>'Salary and Cost Data'!H89</f>
        <v>5387</v>
      </c>
      <c r="K160" s="10">
        <f>'Salary and Cost Data'!I89</f>
        <v>5801</v>
      </c>
      <c r="L160" s="10">
        <f>'Salary and Cost Data'!J89</f>
        <v>24724</v>
      </c>
      <c r="M160" s="9">
        <f>'Salary and Cost Data'!K89</f>
        <v>1</v>
      </c>
      <c r="AJ160" s="100"/>
      <c r="AK160" s="102"/>
    </row>
    <row r="161" spans="3:37" ht="15.6" hidden="1" x14ac:dyDescent="0.3">
      <c r="C161" s="8" t="str">
        <f>'Salary and Cost Data'!A90</f>
        <v>CLINICAL THERAPIST III</v>
      </c>
      <c r="D161" s="9" t="str">
        <f>'Salary and Cost Data'!B90</f>
        <v>C</v>
      </c>
      <c r="E161" s="9" t="str">
        <f>'Salary and Cost Data'!C90</f>
        <v>C5J3XX</v>
      </c>
      <c r="F161" s="9" t="str">
        <f>'Salary and Cost Data'!D90</f>
        <v>C11</v>
      </c>
      <c r="G161" s="10">
        <f>'Salary and Cost Data'!E90</f>
        <v>4568</v>
      </c>
      <c r="H161" s="10">
        <f>'Salary and Cost Data'!F90</f>
        <v>5026</v>
      </c>
      <c r="I161" s="10">
        <f>'Salary and Cost Data'!G90</f>
        <v>5483</v>
      </c>
      <c r="J161" s="10">
        <f>'Salary and Cost Data'!H90</f>
        <v>5940</v>
      </c>
      <c r="K161" s="10">
        <f>'Salary and Cost Data'!I90</f>
        <v>6396</v>
      </c>
      <c r="L161" s="10">
        <f>'Salary and Cost Data'!J90</f>
        <v>24724</v>
      </c>
      <c r="M161" s="9">
        <f>'Salary and Cost Data'!K90</f>
        <v>0</v>
      </c>
      <c r="AJ161" s="100"/>
      <c r="AK161" s="102"/>
    </row>
    <row r="162" spans="3:37" ht="15.6" hidden="1" x14ac:dyDescent="0.3">
      <c r="C162" s="8" t="str">
        <f>'Salary and Cost Data'!A91</f>
        <v>CLINICAL THERAPIST IV</v>
      </c>
      <c r="D162" s="9" t="str">
        <f>'Salary and Cost Data'!B91</f>
        <v>C</v>
      </c>
      <c r="E162" s="9" t="str">
        <f>'Salary and Cost Data'!C91</f>
        <v>C5J4XX</v>
      </c>
      <c r="F162" s="9" t="str">
        <f>'Salary and Cost Data'!D91</f>
        <v>C15</v>
      </c>
      <c r="G162" s="10">
        <f>'Salary and Cost Data'!E91</f>
        <v>5553</v>
      </c>
      <c r="H162" s="10">
        <f>'Salary and Cost Data'!F91</f>
        <v>6109</v>
      </c>
      <c r="I162" s="10">
        <f>'Salary and Cost Data'!G91</f>
        <v>6664</v>
      </c>
      <c r="J162" s="10">
        <f>'Salary and Cost Data'!H91</f>
        <v>7219</v>
      </c>
      <c r="K162" s="10">
        <f>'Salary and Cost Data'!I91</f>
        <v>7774</v>
      </c>
      <c r="L162" s="10">
        <f>'Salary and Cost Data'!J91</f>
        <v>24724</v>
      </c>
      <c r="M162" s="9">
        <f>'Salary and Cost Data'!K91</f>
        <v>0</v>
      </c>
      <c r="AJ162" s="100"/>
      <c r="AK162" s="102"/>
    </row>
    <row r="163" spans="3:37" ht="15.6" hidden="1" x14ac:dyDescent="0.3">
      <c r="C163" s="8" t="str">
        <f>'Salary and Cost Data'!A92</f>
        <v>CLINICAL THERAPIST V</v>
      </c>
      <c r="D163" s="9" t="str">
        <f>'Salary and Cost Data'!B92</f>
        <v>C</v>
      </c>
      <c r="E163" s="9" t="str">
        <f>'Salary and Cost Data'!C92</f>
        <v>C5J5XX</v>
      </c>
      <c r="F163" s="9" t="str">
        <f>'Salary and Cost Data'!D92</f>
        <v>C17</v>
      </c>
      <c r="G163" s="10">
        <f>'Salary and Cost Data'!E92</f>
        <v>6122</v>
      </c>
      <c r="H163" s="10">
        <f>'Salary and Cost Data'!F92</f>
        <v>6735</v>
      </c>
      <c r="I163" s="10">
        <f>'Salary and Cost Data'!G92</f>
        <v>7347</v>
      </c>
      <c r="J163" s="10">
        <f>'Salary and Cost Data'!H92</f>
        <v>7960</v>
      </c>
      <c r="K163" s="10">
        <f>'Salary and Cost Data'!I92</f>
        <v>8572</v>
      </c>
      <c r="L163" s="10">
        <f>'Salary and Cost Data'!J92</f>
        <v>24724</v>
      </c>
      <c r="M163" s="9">
        <f>'Salary and Cost Data'!K92</f>
        <v>0</v>
      </c>
      <c r="AJ163" s="100"/>
      <c r="AK163" s="102"/>
    </row>
    <row r="164" spans="3:37" ht="15.6" hidden="1" x14ac:dyDescent="0.3">
      <c r="C164" s="8" t="str">
        <f>'Salary and Cost Data'!A93</f>
        <v>COLLECTIONS REP I</v>
      </c>
      <c r="D164" s="9" t="str">
        <f>'Salary and Cost Data'!B93</f>
        <v>G</v>
      </c>
      <c r="E164" s="9" t="str">
        <f>'Salary and Cost Data'!C93</f>
        <v>G4A1XX</v>
      </c>
      <c r="F164" s="9" t="str">
        <f>'Salary and Cost Data'!D93</f>
        <v>G03</v>
      </c>
      <c r="G164" s="10">
        <f>'Salary and Cost Data'!E93</f>
        <v>3100</v>
      </c>
      <c r="H164" s="10">
        <f>'Salary and Cost Data'!F93</f>
        <v>3410</v>
      </c>
      <c r="I164" s="10">
        <f>'Salary and Cost Data'!G93</f>
        <v>3720</v>
      </c>
      <c r="J164" s="10">
        <f>'Salary and Cost Data'!H93</f>
        <v>4030</v>
      </c>
      <c r="K164" s="10">
        <f>'Salary and Cost Data'!I93</f>
        <v>4340</v>
      </c>
      <c r="L164" s="10">
        <f>'Salary and Cost Data'!J93</f>
        <v>24724</v>
      </c>
      <c r="M164" s="9">
        <f>'Salary and Cost Data'!K93</f>
        <v>1</v>
      </c>
      <c r="AJ164" s="100"/>
      <c r="AK164" s="102"/>
    </row>
    <row r="165" spans="3:37" ht="15.6" hidden="1" x14ac:dyDescent="0.3">
      <c r="C165" s="8" t="str">
        <f>'Salary and Cost Data'!A94</f>
        <v>COLLECTIONS REP II</v>
      </c>
      <c r="D165" s="9" t="str">
        <f>'Salary and Cost Data'!B94</f>
        <v>G</v>
      </c>
      <c r="E165" s="9" t="str">
        <f>'Salary and Cost Data'!C94</f>
        <v>G4A2XX</v>
      </c>
      <c r="F165" s="9" t="str">
        <f>'Salary and Cost Data'!D94</f>
        <v>G06</v>
      </c>
      <c r="G165" s="10">
        <f>'Salary and Cost Data'!E94</f>
        <v>3589</v>
      </c>
      <c r="H165" s="10">
        <f>'Salary and Cost Data'!F94</f>
        <v>3948</v>
      </c>
      <c r="I165" s="10">
        <f>'Salary and Cost Data'!G94</f>
        <v>4306</v>
      </c>
      <c r="J165" s="10">
        <f>'Salary and Cost Data'!H94</f>
        <v>4665</v>
      </c>
      <c r="K165" s="10">
        <f>'Salary and Cost Data'!I94</f>
        <v>5024</v>
      </c>
      <c r="L165" s="10">
        <f>'Salary and Cost Data'!J94</f>
        <v>24724</v>
      </c>
      <c r="M165" s="9">
        <f>'Salary and Cost Data'!K94</f>
        <v>1</v>
      </c>
      <c r="AJ165" s="100"/>
      <c r="AK165" s="102"/>
    </row>
    <row r="166" spans="3:37" ht="15.6" hidden="1" x14ac:dyDescent="0.3">
      <c r="C166" s="8" t="str">
        <f>'Salary and Cost Data'!A95</f>
        <v>COLLECTIONS REP III</v>
      </c>
      <c r="D166" s="9" t="str">
        <f>'Salary and Cost Data'!B95</f>
        <v>G</v>
      </c>
      <c r="E166" s="9" t="str">
        <f>'Salary and Cost Data'!C95</f>
        <v>G4A3XX</v>
      </c>
      <c r="F166" s="9" t="str">
        <f>'Salary and Cost Data'!D95</f>
        <v>G13</v>
      </c>
      <c r="G166" s="10">
        <f>'Salary and Cost Data'!E95</f>
        <v>5050</v>
      </c>
      <c r="H166" s="10">
        <f>'Salary and Cost Data'!F95</f>
        <v>5555</v>
      </c>
      <c r="I166" s="10">
        <f>'Salary and Cost Data'!G95</f>
        <v>6059</v>
      </c>
      <c r="J166" s="10">
        <f>'Salary and Cost Data'!H95</f>
        <v>6565</v>
      </c>
      <c r="K166" s="10">
        <f>'Salary and Cost Data'!I95</f>
        <v>7070</v>
      </c>
      <c r="L166" s="10">
        <f>'Salary and Cost Data'!J95</f>
        <v>24724</v>
      </c>
      <c r="M166" s="9">
        <f>'Salary and Cost Data'!K95</f>
        <v>0</v>
      </c>
      <c r="AJ166" s="100"/>
      <c r="AK166" s="102"/>
    </row>
    <row r="167" spans="3:37" ht="15.6" hidden="1" x14ac:dyDescent="0.3">
      <c r="C167" s="8" t="str">
        <f>'Salary and Cost Data'!A96</f>
        <v>COMMUNITY &amp; ECON DEVT I</v>
      </c>
      <c r="D167" s="9" t="str">
        <f>'Salary and Cost Data'!B96</f>
        <v>H</v>
      </c>
      <c r="E167" s="9" t="str">
        <f>'Salary and Cost Data'!C96</f>
        <v>H1N1XX</v>
      </c>
      <c r="F167" s="9" t="str">
        <f>'Salary and Cost Data'!D96</f>
        <v>H08</v>
      </c>
      <c r="G167" s="10">
        <f>'Salary and Cost Data'!E96</f>
        <v>3956</v>
      </c>
      <c r="H167" s="10">
        <f>'Salary and Cost Data'!F96</f>
        <v>4550</v>
      </c>
      <c r="I167" s="10">
        <f>'Salary and Cost Data'!G96</f>
        <v>5144</v>
      </c>
      <c r="J167" s="10">
        <f>'Salary and Cost Data'!H96</f>
        <v>5737</v>
      </c>
      <c r="K167" s="10">
        <f>'Salary and Cost Data'!I96</f>
        <v>6330</v>
      </c>
      <c r="L167" s="10">
        <f>'Salary and Cost Data'!J96</f>
        <v>24724</v>
      </c>
      <c r="M167" s="9">
        <f>'Salary and Cost Data'!K96</f>
        <v>0</v>
      </c>
      <c r="AJ167" s="100"/>
      <c r="AK167" s="102"/>
    </row>
    <row r="168" spans="3:37" ht="15.6" hidden="1" x14ac:dyDescent="0.3">
      <c r="C168" s="8" t="str">
        <f>'Salary and Cost Data'!A97</f>
        <v>COMMUNITY &amp; ECON DEVT II</v>
      </c>
      <c r="D168" s="9" t="str">
        <f>'Salary and Cost Data'!B97</f>
        <v>H</v>
      </c>
      <c r="E168" s="9" t="str">
        <f>'Salary and Cost Data'!C97</f>
        <v>H1N2XX</v>
      </c>
      <c r="F168" s="9" t="str">
        <f>'Salary and Cost Data'!D97</f>
        <v>H09</v>
      </c>
      <c r="G168" s="10">
        <f>'Salary and Cost Data'!E97</f>
        <v>4154</v>
      </c>
      <c r="H168" s="10">
        <f>'Salary and Cost Data'!F97</f>
        <v>4778</v>
      </c>
      <c r="I168" s="10">
        <f>'Salary and Cost Data'!G97</f>
        <v>5401</v>
      </c>
      <c r="J168" s="10">
        <f>'Salary and Cost Data'!H97</f>
        <v>6025</v>
      </c>
      <c r="K168" s="10">
        <f>'Salary and Cost Data'!I97</f>
        <v>6648</v>
      </c>
      <c r="L168" s="10">
        <f>'Salary and Cost Data'!J97</f>
        <v>24724</v>
      </c>
      <c r="M168" s="9">
        <f>'Salary and Cost Data'!K97</f>
        <v>0</v>
      </c>
      <c r="AJ168" s="100"/>
      <c r="AK168" s="102"/>
    </row>
    <row r="169" spans="3:37" ht="15.6" hidden="1" x14ac:dyDescent="0.3">
      <c r="C169" s="8" t="str">
        <f>'Salary and Cost Data'!A98</f>
        <v>COMMUNITY &amp; ECON DEVT III</v>
      </c>
      <c r="D169" s="9" t="str">
        <f>'Salary and Cost Data'!B98</f>
        <v>H</v>
      </c>
      <c r="E169" s="9" t="str">
        <f>'Salary and Cost Data'!C98</f>
        <v>H1N3XX</v>
      </c>
      <c r="F169" s="9" t="str">
        <f>'Salary and Cost Data'!D98</f>
        <v>H12</v>
      </c>
      <c r="G169" s="10">
        <f>'Salary and Cost Data'!E98</f>
        <v>4809</v>
      </c>
      <c r="H169" s="10">
        <f>'Salary and Cost Data'!F98</f>
        <v>5531</v>
      </c>
      <c r="I169" s="10">
        <f>'Salary and Cost Data'!G98</f>
        <v>6252</v>
      </c>
      <c r="J169" s="10">
        <f>'Salary and Cost Data'!H98</f>
        <v>6974</v>
      </c>
      <c r="K169" s="10">
        <f>'Salary and Cost Data'!I98</f>
        <v>7695</v>
      </c>
      <c r="L169" s="10">
        <f>'Salary and Cost Data'!J98</f>
        <v>24724</v>
      </c>
      <c r="M169" s="9">
        <f>'Salary and Cost Data'!K98</f>
        <v>0</v>
      </c>
      <c r="AJ169" s="100"/>
      <c r="AK169" s="102"/>
    </row>
    <row r="170" spans="3:37" ht="15.6" hidden="1" x14ac:dyDescent="0.3">
      <c r="C170" s="8" t="str">
        <f>'Salary and Cost Data'!A99</f>
        <v>COMMUNITY &amp; ECON DEVT IV</v>
      </c>
      <c r="D170" s="9" t="str">
        <f>'Salary and Cost Data'!B99</f>
        <v>H</v>
      </c>
      <c r="E170" s="9" t="str">
        <f>'Salary and Cost Data'!C99</f>
        <v>H1N4XX</v>
      </c>
      <c r="F170" s="9" t="str">
        <f>'Salary and Cost Data'!D99</f>
        <v>H16</v>
      </c>
      <c r="G170" s="10">
        <f>'Salary and Cost Data'!E99</f>
        <v>5845</v>
      </c>
      <c r="H170" s="10">
        <f>'Salary and Cost Data'!F99</f>
        <v>6722</v>
      </c>
      <c r="I170" s="10">
        <f>'Salary and Cost Data'!G99</f>
        <v>7599</v>
      </c>
      <c r="J170" s="10">
        <f>'Salary and Cost Data'!H99</f>
        <v>8476</v>
      </c>
      <c r="K170" s="10">
        <f>'Salary and Cost Data'!I99</f>
        <v>9353</v>
      </c>
      <c r="L170" s="10">
        <f>'Salary and Cost Data'!J99</f>
        <v>24724</v>
      </c>
      <c r="M170" s="9">
        <f>'Salary and Cost Data'!K99</f>
        <v>0</v>
      </c>
      <c r="AJ170" s="100"/>
      <c r="AK170" s="102"/>
    </row>
    <row r="171" spans="3:37" ht="15.6" hidden="1" x14ac:dyDescent="0.3">
      <c r="C171" s="8" t="str">
        <f>'Salary and Cost Data'!A100</f>
        <v>COMMUNITY &amp; ECON DEVT V</v>
      </c>
      <c r="D171" s="9" t="str">
        <f>'Salary and Cost Data'!B100</f>
        <v>H</v>
      </c>
      <c r="E171" s="9" t="str">
        <f>'Salary and Cost Data'!C100</f>
        <v>H1N5XX</v>
      </c>
      <c r="F171" s="9" t="str">
        <f>'Salary and Cost Data'!D100</f>
        <v>H21</v>
      </c>
      <c r="G171" s="10">
        <f>'Salary and Cost Data'!E100</f>
        <v>7460</v>
      </c>
      <c r="H171" s="10">
        <f>'Salary and Cost Data'!F100</f>
        <v>8580</v>
      </c>
      <c r="I171" s="10">
        <f>'Salary and Cost Data'!G100</f>
        <v>9700</v>
      </c>
      <c r="J171" s="10">
        <f>'Salary and Cost Data'!H100</f>
        <v>10819</v>
      </c>
      <c r="K171" s="10">
        <f>'Salary and Cost Data'!I100</f>
        <v>11938</v>
      </c>
      <c r="L171" s="10">
        <f>'Salary and Cost Data'!J100</f>
        <v>24724</v>
      </c>
      <c r="M171" s="9">
        <f>'Salary and Cost Data'!K100</f>
        <v>0</v>
      </c>
      <c r="AJ171" s="100"/>
      <c r="AK171" s="102"/>
    </row>
    <row r="172" spans="3:37" ht="15.6" hidden="1" x14ac:dyDescent="0.3">
      <c r="C172" s="8" t="str">
        <f>'Salary and Cost Data'!A101</f>
        <v>COMMUNITY &amp; ECON DEVT VI</v>
      </c>
      <c r="D172" s="9" t="str">
        <f>'Salary and Cost Data'!B101</f>
        <v>H</v>
      </c>
      <c r="E172" s="9" t="str">
        <f>'Salary and Cost Data'!C101</f>
        <v>H1N6XX</v>
      </c>
      <c r="F172" s="9" t="str">
        <f>'Salary and Cost Data'!D101</f>
        <v>H22</v>
      </c>
      <c r="G172" s="10">
        <f>'Salary and Cost Data'!E101</f>
        <v>7834</v>
      </c>
      <c r="H172" s="10">
        <f>'Salary and Cost Data'!F101</f>
        <v>9009</v>
      </c>
      <c r="I172" s="10">
        <f>'Salary and Cost Data'!G101</f>
        <v>10184</v>
      </c>
      <c r="J172" s="10">
        <f>'Salary and Cost Data'!H101</f>
        <v>11360</v>
      </c>
      <c r="K172" s="10">
        <f>'Salary and Cost Data'!I101</f>
        <v>12535</v>
      </c>
      <c r="L172" s="10">
        <f>'Salary and Cost Data'!J101</f>
        <v>24724</v>
      </c>
      <c r="M172" s="9">
        <f>'Salary and Cost Data'!K101</f>
        <v>0</v>
      </c>
      <c r="AJ172" s="100"/>
      <c r="AK172" s="102"/>
    </row>
    <row r="173" spans="3:37" ht="15.6" hidden="1" x14ac:dyDescent="0.3">
      <c r="C173" s="8" t="str">
        <f>'Salary and Cost Data'!A102</f>
        <v>COMMUNITY PAROLE MGR</v>
      </c>
      <c r="D173" s="9" t="str">
        <f>'Salary and Cost Data'!B102</f>
        <v>A</v>
      </c>
      <c r="E173" s="9" t="str">
        <f>'Salary and Cost Data'!C102</f>
        <v>A3C4XX</v>
      </c>
      <c r="F173" s="9" t="str">
        <f>'Salary and Cost Data'!D102</f>
        <v>A19</v>
      </c>
      <c r="G173" s="10">
        <f>'Salary and Cost Data'!E102</f>
        <v>7286</v>
      </c>
      <c r="H173" s="10">
        <f>'Salary and Cost Data'!F102</f>
        <v>8015</v>
      </c>
      <c r="I173" s="10">
        <f>'Salary and Cost Data'!G102</f>
        <v>8744</v>
      </c>
      <c r="J173" s="10">
        <f>'Salary and Cost Data'!H102</f>
        <v>9473</v>
      </c>
      <c r="K173" s="10">
        <f>'Salary and Cost Data'!I102</f>
        <v>10201</v>
      </c>
      <c r="L173" s="10">
        <f>'Salary and Cost Data'!J102</f>
        <v>24724</v>
      </c>
      <c r="M173" s="9">
        <f>'Salary and Cost Data'!K102</f>
        <v>0</v>
      </c>
      <c r="AJ173" s="100"/>
      <c r="AK173" s="102"/>
    </row>
    <row r="174" spans="3:37" ht="15.6" hidden="1" x14ac:dyDescent="0.3">
      <c r="C174" s="8" t="str">
        <f>'Salary and Cost Data'!A103</f>
        <v>COMMUNITY PAROLE OFF</v>
      </c>
      <c r="D174" s="9" t="str">
        <f>'Salary and Cost Data'!B103</f>
        <v>A</v>
      </c>
      <c r="E174" s="9" t="str">
        <f>'Salary and Cost Data'!C103</f>
        <v>A3C1XX</v>
      </c>
      <c r="F174" s="9" t="str">
        <f>'Salary and Cost Data'!D103</f>
        <v>A13</v>
      </c>
      <c r="G174" s="10">
        <f>'Salary and Cost Data'!E103</f>
        <v>5437</v>
      </c>
      <c r="H174" s="10">
        <f>'Salary and Cost Data'!F103</f>
        <v>5981</v>
      </c>
      <c r="I174" s="10">
        <f>'Salary and Cost Data'!G103</f>
        <v>6525</v>
      </c>
      <c r="J174" s="10">
        <f>'Salary and Cost Data'!H103</f>
        <v>7069</v>
      </c>
      <c r="K174" s="10">
        <f>'Salary and Cost Data'!I103</f>
        <v>7613</v>
      </c>
      <c r="L174" s="10">
        <f>'Salary and Cost Data'!J103</f>
        <v>24724</v>
      </c>
      <c r="M174" s="9">
        <f>'Salary and Cost Data'!K103</f>
        <v>0</v>
      </c>
      <c r="AJ174" s="100"/>
      <c r="AK174" s="102"/>
    </row>
    <row r="175" spans="3:37" ht="15.6" hidden="1" x14ac:dyDescent="0.3">
      <c r="C175" s="8" t="str">
        <f>'Salary and Cost Data'!A104</f>
        <v>COMMUNITY PAROLE SUPV</v>
      </c>
      <c r="D175" s="9" t="str">
        <f>'Salary and Cost Data'!B104</f>
        <v>A</v>
      </c>
      <c r="E175" s="9" t="str">
        <f>'Salary and Cost Data'!C104</f>
        <v>A3C3XX</v>
      </c>
      <c r="F175" s="9" t="str">
        <f>'Salary and Cost Data'!D104</f>
        <v>A16</v>
      </c>
      <c r="G175" s="10">
        <f>'Salary and Cost Data'!E104</f>
        <v>6294</v>
      </c>
      <c r="H175" s="10">
        <f>'Salary and Cost Data'!F104</f>
        <v>6924</v>
      </c>
      <c r="I175" s="10">
        <f>'Salary and Cost Data'!G104</f>
        <v>7553</v>
      </c>
      <c r="J175" s="10">
        <f>'Salary and Cost Data'!H104</f>
        <v>8183</v>
      </c>
      <c r="K175" s="10">
        <f>'Salary and Cost Data'!I104</f>
        <v>8813</v>
      </c>
      <c r="L175" s="10">
        <f>'Salary and Cost Data'!J104</f>
        <v>24724</v>
      </c>
      <c r="M175" s="9">
        <f>'Salary and Cost Data'!K104</f>
        <v>0</v>
      </c>
      <c r="AJ175" s="100"/>
      <c r="AK175" s="102"/>
    </row>
    <row r="176" spans="3:37" ht="15.6" hidden="1" x14ac:dyDescent="0.3">
      <c r="C176" s="8" t="str">
        <f>'Salary and Cost Data'!A105</f>
        <v>COMMUNITY PAROLE TEAM LDR</v>
      </c>
      <c r="D176" s="9" t="str">
        <f>'Salary and Cost Data'!B105</f>
        <v>A</v>
      </c>
      <c r="E176" s="9" t="str">
        <f>'Salary and Cost Data'!C105</f>
        <v>A3C2XX</v>
      </c>
      <c r="F176" s="9" t="str">
        <f>'Salary and Cost Data'!D105</f>
        <v>A14</v>
      </c>
      <c r="G176" s="10">
        <f>'Salary and Cost Data'!E105</f>
        <v>5709</v>
      </c>
      <c r="H176" s="10">
        <f>'Salary and Cost Data'!F105</f>
        <v>6281</v>
      </c>
      <c r="I176" s="10">
        <f>'Salary and Cost Data'!G105</f>
        <v>6852</v>
      </c>
      <c r="J176" s="10">
        <f>'Salary and Cost Data'!H105</f>
        <v>7423</v>
      </c>
      <c r="K176" s="10">
        <f>'Salary and Cost Data'!I105</f>
        <v>7993</v>
      </c>
      <c r="L176" s="10">
        <f>'Salary and Cost Data'!J105</f>
        <v>24724</v>
      </c>
      <c r="M176" s="9">
        <f>'Salary and Cost Data'!K105</f>
        <v>0</v>
      </c>
      <c r="AJ176" s="100"/>
      <c r="AK176" s="102"/>
    </row>
    <row r="177" spans="3:37" ht="15.6" hidden="1" x14ac:dyDescent="0.3">
      <c r="C177" s="8" t="str">
        <f>'Salary and Cost Data'!A106</f>
        <v>COMMUNITY PROG SPEC I</v>
      </c>
      <c r="D177" s="9" t="str">
        <f>'Salary and Cost Data'!B106</f>
        <v>H</v>
      </c>
      <c r="E177" s="9" t="str">
        <f>'Salary and Cost Data'!C106</f>
        <v>H1O1XX</v>
      </c>
      <c r="F177" s="9" t="str">
        <f>'Salary and Cost Data'!D106</f>
        <v>H08</v>
      </c>
      <c r="G177" s="10">
        <f>'Salary and Cost Data'!E106</f>
        <v>3956</v>
      </c>
      <c r="H177" s="10">
        <f>'Salary and Cost Data'!F106</f>
        <v>4550</v>
      </c>
      <c r="I177" s="10">
        <f>'Salary and Cost Data'!G106</f>
        <v>5144</v>
      </c>
      <c r="J177" s="10">
        <f>'Salary and Cost Data'!H106</f>
        <v>5737</v>
      </c>
      <c r="K177" s="10">
        <f>'Salary and Cost Data'!I106</f>
        <v>6330</v>
      </c>
      <c r="L177" s="10">
        <f>'Salary and Cost Data'!J106</f>
        <v>24724</v>
      </c>
      <c r="M177" s="9">
        <f>'Salary and Cost Data'!K106</f>
        <v>0</v>
      </c>
      <c r="AJ177" s="100"/>
      <c r="AK177" s="102"/>
    </row>
    <row r="178" spans="3:37" ht="15.6" hidden="1" x14ac:dyDescent="0.3">
      <c r="C178" s="8" t="str">
        <f>'Salary and Cost Data'!A107</f>
        <v>COMMUNITY PROG SPEC II</v>
      </c>
      <c r="D178" s="9" t="str">
        <f>'Salary and Cost Data'!B107</f>
        <v>H</v>
      </c>
      <c r="E178" s="9" t="str">
        <f>'Salary and Cost Data'!C107</f>
        <v>H1O2XX</v>
      </c>
      <c r="F178" s="9" t="str">
        <f>'Salary and Cost Data'!D107</f>
        <v>H09</v>
      </c>
      <c r="G178" s="10">
        <f>'Salary and Cost Data'!E107</f>
        <v>4154</v>
      </c>
      <c r="H178" s="10">
        <f>'Salary and Cost Data'!F107</f>
        <v>4778</v>
      </c>
      <c r="I178" s="10">
        <f>'Salary and Cost Data'!G107</f>
        <v>5401</v>
      </c>
      <c r="J178" s="10">
        <f>'Salary and Cost Data'!H107</f>
        <v>6025</v>
      </c>
      <c r="K178" s="10">
        <f>'Salary and Cost Data'!I107</f>
        <v>6648</v>
      </c>
      <c r="L178" s="10">
        <f>'Salary and Cost Data'!J107</f>
        <v>24724</v>
      </c>
      <c r="M178" s="9">
        <f>'Salary and Cost Data'!K107</f>
        <v>0</v>
      </c>
      <c r="AJ178" s="100"/>
      <c r="AK178" s="102"/>
    </row>
    <row r="179" spans="3:37" ht="15.6" hidden="1" x14ac:dyDescent="0.3">
      <c r="C179" s="8" t="str">
        <f>'Salary and Cost Data'!A108</f>
        <v>COMMUNITY PROG SPEC III</v>
      </c>
      <c r="D179" s="9" t="str">
        <f>'Salary and Cost Data'!B108</f>
        <v>H</v>
      </c>
      <c r="E179" s="9" t="str">
        <f>'Salary and Cost Data'!C108</f>
        <v>H1O3XX</v>
      </c>
      <c r="F179" s="9" t="str">
        <f>'Salary and Cost Data'!D108</f>
        <v>H12</v>
      </c>
      <c r="G179" s="10">
        <f>'Salary and Cost Data'!E108</f>
        <v>4809</v>
      </c>
      <c r="H179" s="10">
        <f>'Salary and Cost Data'!F108</f>
        <v>5531</v>
      </c>
      <c r="I179" s="10">
        <f>'Salary and Cost Data'!G108</f>
        <v>6252</v>
      </c>
      <c r="J179" s="10">
        <f>'Salary and Cost Data'!H108</f>
        <v>6974</v>
      </c>
      <c r="K179" s="10">
        <f>'Salary and Cost Data'!I108</f>
        <v>7695</v>
      </c>
      <c r="L179" s="10">
        <f>'Salary and Cost Data'!J108</f>
        <v>24724</v>
      </c>
      <c r="M179" s="9">
        <f>'Salary and Cost Data'!K108</f>
        <v>0</v>
      </c>
      <c r="AJ179" s="100"/>
      <c r="AK179" s="102"/>
    </row>
    <row r="180" spans="3:37" ht="15.6" hidden="1" x14ac:dyDescent="0.3">
      <c r="C180" s="8" t="str">
        <f>'Salary and Cost Data'!A109</f>
        <v>COMMUNITY PROG SPEC IV</v>
      </c>
      <c r="D180" s="9" t="str">
        <f>'Salary and Cost Data'!B109</f>
        <v>H</v>
      </c>
      <c r="E180" s="9" t="str">
        <f>'Salary and Cost Data'!C109</f>
        <v>H1O4XX</v>
      </c>
      <c r="F180" s="9" t="str">
        <f>'Salary and Cost Data'!D109</f>
        <v>H16</v>
      </c>
      <c r="G180" s="10">
        <f>'Salary and Cost Data'!E109</f>
        <v>5845</v>
      </c>
      <c r="H180" s="10">
        <f>'Salary and Cost Data'!F109</f>
        <v>6722</v>
      </c>
      <c r="I180" s="10">
        <f>'Salary and Cost Data'!G109</f>
        <v>7599</v>
      </c>
      <c r="J180" s="10">
        <f>'Salary and Cost Data'!H109</f>
        <v>8476</v>
      </c>
      <c r="K180" s="10">
        <f>'Salary and Cost Data'!I109</f>
        <v>9353</v>
      </c>
      <c r="L180" s="10">
        <f>'Salary and Cost Data'!J109</f>
        <v>24724</v>
      </c>
      <c r="M180" s="9">
        <f>'Salary and Cost Data'!K109</f>
        <v>0</v>
      </c>
      <c r="AJ180" s="100"/>
      <c r="AK180" s="102"/>
    </row>
    <row r="181" spans="3:37" ht="15.6" hidden="1" x14ac:dyDescent="0.3">
      <c r="C181" s="8" t="str">
        <f>'Salary and Cost Data'!A110</f>
        <v>COMMUNITY PROG SPEC V</v>
      </c>
      <c r="D181" s="9" t="str">
        <f>'Salary and Cost Data'!B110</f>
        <v>H</v>
      </c>
      <c r="E181" s="9" t="str">
        <f>'Salary and Cost Data'!C110</f>
        <v>H1O5XX</v>
      </c>
      <c r="F181" s="9" t="str">
        <f>'Salary and Cost Data'!D110</f>
        <v>H21</v>
      </c>
      <c r="G181" s="10">
        <f>'Salary and Cost Data'!E110</f>
        <v>7460</v>
      </c>
      <c r="H181" s="10">
        <f>'Salary and Cost Data'!F110</f>
        <v>8580</v>
      </c>
      <c r="I181" s="10">
        <f>'Salary and Cost Data'!G110</f>
        <v>9700</v>
      </c>
      <c r="J181" s="10">
        <f>'Salary and Cost Data'!H110</f>
        <v>10819</v>
      </c>
      <c r="K181" s="10">
        <f>'Salary and Cost Data'!I110</f>
        <v>11938</v>
      </c>
      <c r="L181" s="10">
        <f>'Salary and Cost Data'!J110</f>
        <v>24724</v>
      </c>
      <c r="M181" s="9">
        <f>'Salary and Cost Data'!K110</f>
        <v>0</v>
      </c>
      <c r="AJ181" s="100"/>
      <c r="AK181" s="102"/>
    </row>
    <row r="182" spans="3:37" ht="15.6" hidden="1" x14ac:dyDescent="0.3">
      <c r="C182" s="8" t="str">
        <f>'Salary and Cost Data'!A111</f>
        <v>COMMUNITY PROG SPEC VI</v>
      </c>
      <c r="D182" s="9" t="str">
        <f>'Salary and Cost Data'!B111</f>
        <v>H</v>
      </c>
      <c r="E182" s="9" t="str">
        <f>'Salary and Cost Data'!C111</f>
        <v>H1O6XX</v>
      </c>
      <c r="F182" s="9" t="str">
        <f>'Salary and Cost Data'!D111</f>
        <v>H22</v>
      </c>
      <c r="G182" s="10">
        <f>'Salary and Cost Data'!E111</f>
        <v>7834</v>
      </c>
      <c r="H182" s="10">
        <f>'Salary and Cost Data'!F111</f>
        <v>9009</v>
      </c>
      <c r="I182" s="10">
        <f>'Salary and Cost Data'!G111</f>
        <v>10184</v>
      </c>
      <c r="J182" s="10">
        <f>'Salary and Cost Data'!H111</f>
        <v>11360</v>
      </c>
      <c r="K182" s="10">
        <f>'Salary and Cost Data'!I111</f>
        <v>12535</v>
      </c>
      <c r="L182" s="10">
        <f>'Salary and Cost Data'!J111</f>
        <v>24724</v>
      </c>
      <c r="M182" s="9">
        <f>'Salary and Cost Data'!K111</f>
        <v>0</v>
      </c>
      <c r="AJ182" s="100"/>
      <c r="AK182" s="102"/>
    </row>
    <row r="183" spans="3:37" ht="15.6" hidden="1" x14ac:dyDescent="0.3">
      <c r="C183" s="8" t="str">
        <f>'Salary and Cost Data'!A112</f>
        <v>COMMUNITY WORKER I</v>
      </c>
      <c r="D183" s="9" t="str">
        <f>'Salary and Cost Data'!B112</f>
        <v>C</v>
      </c>
      <c r="E183" s="9" t="str">
        <f>'Salary and Cost Data'!C112</f>
        <v>C7B1XX</v>
      </c>
      <c r="F183" s="9" t="str">
        <f>'Salary and Cost Data'!D112</f>
        <v>C02</v>
      </c>
      <c r="G183" s="10">
        <f>'Salary and Cost Data'!E112</f>
        <v>2945</v>
      </c>
      <c r="H183" s="10">
        <f>'Salary and Cost Data'!F112</f>
        <v>3240</v>
      </c>
      <c r="I183" s="10">
        <f>'Salary and Cost Data'!G112</f>
        <v>3534</v>
      </c>
      <c r="J183" s="10">
        <f>'Salary and Cost Data'!H112</f>
        <v>3829</v>
      </c>
      <c r="K183" s="10">
        <f>'Salary and Cost Data'!I112</f>
        <v>4123</v>
      </c>
      <c r="L183" s="10">
        <f>'Salary and Cost Data'!J112</f>
        <v>24724</v>
      </c>
      <c r="M183" s="9">
        <f>'Salary and Cost Data'!K112</f>
        <v>1</v>
      </c>
      <c r="AJ183" s="100"/>
      <c r="AK183" s="102"/>
    </row>
    <row r="184" spans="3:37" ht="15.6" hidden="1" x14ac:dyDescent="0.3">
      <c r="C184" s="8" t="str">
        <f>'Salary and Cost Data'!A113</f>
        <v>COMMUNITY WORKER II</v>
      </c>
      <c r="D184" s="9" t="str">
        <f>'Salary and Cost Data'!B113</f>
        <v>C</v>
      </c>
      <c r="E184" s="9" t="str">
        <f>'Salary and Cost Data'!C113</f>
        <v>C7B2XX</v>
      </c>
      <c r="F184" s="9" t="str">
        <f>'Salary and Cost Data'!D113</f>
        <v>C03</v>
      </c>
      <c r="G184" s="10">
        <f>'Salary and Cost Data'!E113</f>
        <v>3092</v>
      </c>
      <c r="H184" s="10">
        <f>'Salary and Cost Data'!F113</f>
        <v>3402</v>
      </c>
      <c r="I184" s="10">
        <f>'Salary and Cost Data'!G113</f>
        <v>3711</v>
      </c>
      <c r="J184" s="10">
        <f>'Salary and Cost Data'!H113</f>
        <v>4020</v>
      </c>
      <c r="K184" s="10">
        <f>'Salary and Cost Data'!I113</f>
        <v>4329</v>
      </c>
      <c r="L184" s="10">
        <f>'Salary and Cost Data'!J113</f>
        <v>24724</v>
      </c>
      <c r="M184" s="9">
        <f>'Salary and Cost Data'!K113</f>
        <v>1</v>
      </c>
      <c r="AJ184" s="100"/>
      <c r="AK184" s="102"/>
    </row>
    <row r="185" spans="3:37" ht="15.6" hidden="1" x14ac:dyDescent="0.3">
      <c r="C185" s="8" t="str">
        <f>'Salary and Cost Data'!A114</f>
        <v>COMP INSURANCE INTERN</v>
      </c>
      <c r="D185" s="9" t="str">
        <f>'Salary and Cost Data'!B114</f>
        <v>H</v>
      </c>
      <c r="E185" s="9" t="str">
        <f>'Salary and Cost Data'!C114</f>
        <v>H6J1IX</v>
      </c>
      <c r="F185" s="9" t="str">
        <f>'Salary and Cost Data'!D114</f>
        <v>H07</v>
      </c>
      <c r="G185" s="10">
        <f>'Salary and Cost Data'!E114</f>
        <v>3768</v>
      </c>
      <c r="H185" s="10">
        <f>'Salary and Cost Data'!F114</f>
        <v>4334</v>
      </c>
      <c r="I185" s="10">
        <f>'Salary and Cost Data'!G114</f>
        <v>4899</v>
      </c>
      <c r="J185" s="10">
        <f>'Salary and Cost Data'!H114</f>
        <v>5465</v>
      </c>
      <c r="K185" s="10">
        <f>'Salary and Cost Data'!I114</f>
        <v>6030</v>
      </c>
      <c r="L185" s="10">
        <f>'Salary and Cost Data'!J114</f>
        <v>24724</v>
      </c>
      <c r="M185" s="9">
        <f>'Salary and Cost Data'!K114</f>
        <v>0</v>
      </c>
      <c r="AJ185" s="100"/>
      <c r="AK185" s="102"/>
    </row>
    <row r="186" spans="3:37" ht="15.6" hidden="1" x14ac:dyDescent="0.3">
      <c r="C186" s="8" t="str">
        <f>'Salary and Cost Data'!A115</f>
        <v>COMP INSURANCE SPEC I</v>
      </c>
      <c r="D186" s="9" t="str">
        <f>'Salary and Cost Data'!B115</f>
        <v>H</v>
      </c>
      <c r="E186" s="9" t="str">
        <f>'Salary and Cost Data'!C115</f>
        <v>H6J2TX</v>
      </c>
      <c r="F186" s="9" t="str">
        <f>'Salary and Cost Data'!D115</f>
        <v>H09</v>
      </c>
      <c r="G186" s="10">
        <f>'Salary and Cost Data'!E115</f>
        <v>4154</v>
      </c>
      <c r="H186" s="10">
        <f>'Salary and Cost Data'!F115</f>
        <v>4778</v>
      </c>
      <c r="I186" s="10">
        <f>'Salary and Cost Data'!G115</f>
        <v>5401</v>
      </c>
      <c r="J186" s="10">
        <f>'Salary and Cost Data'!H115</f>
        <v>6025</v>
      </c>
      <c r="K186" s="10">
        <f>'Salary and Cost Data'!I115</f>
        <v>6648</v>
      </c>
      <c r="L186" s="10">
        <f>'Salary and Cost Data'!J115</f>
        <v>24724</v>
      </c>
      <c r="M186" s="9">
        <f>'Salary and Cost Data'!K115</f>
        <v>0</v>
      </c>
      <c r="AJ186" s="100"/>
      <c r="AK186" s="102"/>
    </row>
    <row r="187" spans="3:37" ht="15.6" hidden="1" x14ac:dyDescent="0.3">
      <c r="C187" s="8" t="str">
        <f>'Salary and Cost Data'!A116</f>
        <v>COMP INSURANCE SPEC II</v>
      </c>
      <c r="D187" s="9" t="str">
        <f>'Salary and Cost Data'!B116</f>
        <v>H</v>
      </c>
      <c r="E187" s="9" t="str">
        <f>'Salary and Cost Data'!C116</f>
        <v>H6J3XX</v>
      </c>
      <c r="F187" s="9" t="str">
        <f>'Salary and Cost Data'!D116</f>
        <v>H12</v>
      </c>
      <c r="G187" s="10">
        <f>'Salary and Cost Data'!E116</f>
        <v>4809</v>
      </c>
      <c r="H187" s="10">
        <f>'Salary and Cost Data'!F116</f>
        <v>5531</v>
      </c>
      <c r="I187" s="10">
        <f>'Salary and Cost Data'!G116</f>
        <v>6252</v>
      </c>
      <c r="J187" s="10">
        <f>'Salary and Cost Data'!H116</f>
        <v>6974</v>
      </c>
      <c r="K187" s="10">
        <f>'Salary and Cost Data'!I116</f>
        <v>7695</v>
      </c>
      <c r="L187" s="10">
        <f>'Salary and Cost Data'!J116</f>
        <v>24724</v>
      </c>
      <c r="M187" s="9">
        <f>'Salary and Cost Data'!K116</f>
        <v>0</v>
      </c>
      <c r="AJ187" s="100"/>
      <c r="AK187" s="102"/>
    </row>
    <row r="188" spans="3:37" ht="15.6" hidden="1" x14ac:dyDescent="0.3">
      <c r="C188" s="8" t="str">
        <f>'Salary and Cost Data'!A117</f>
        <v>COMP INSURANCE SPEC III</v>
      </c>
      <c r="D188" s="9" t="str">
        <f>'Salary and Cost Data'!B117</f>
        <v>H</v>
      </c>
      <c r="E188" s="9" t="str">
        <f>'Salary and Cost Data'!C117</f>
        <v>H6J4XX</v>
      </c>
      <c r="F188" s="9" t="str">
        <f>'Salary and Cost Data'!D117</f>
        <v>H16</v>
      </c>
      <c r="G188" s="10">
        <f>'Salary and Cost Data'!E117</f>
        <v>5845</v>
      </c>
      <c r="H188" s="10">
        <f>'Salary and Cost Data'!F117</f>
        <v>6722</v>
      </c>
      <c r="I188" s="10">
        <f>'Salary and Cost Data'!G117</f>
        <v>7599</v>
      </c>
      <c r="J188" s="10">
        <f>'Salary and Cost Data'!H117</f>
        <v>8476</v>
      </c>
      <c r="K188" s="10">
        <f>'Salary and Cost Data'!I117</f>
        <v>9353</v>
      </c>
      <c r="L188" s="10">
        <f>'Salary and Cost Data'!J117</f>
        <v>24724</v>
      </c>
      <c r="M188" s="9">
        <f>'Salary and Cost Data'!K117</f>
        <v>0</v>
      </c>
      <c r="AJ188" s="100"/>
      <c r="AK188" s="102"/>
    </row>
    <row r="189" spans="3:37" ht="15.6" hidden="1" x14ac:dyDescent="0.3">
      <c r="C189" s="8" t="str">
        <f>'Salary and Cost Data'!A118</f>
        <v>COMP INSURANCE SPEC IV</v>
      </c>
      <c r="D189" s="9" t="str">
        <f>'Salary and Cost Data'!B118</f>
        <v>H</v>
      </c>
      <c r="E189" s="9" t="str">
        <f>'Salary and Cost Data'!C118</f>
        <v>H6J5XX</v>
      </c>
      <c r="F189" s="9" t="str">
        <f>'Salary and Cost Data'!D118</f>
        <v>H19</v>
      </c>
      <c r="G189" s="10">
        <f>'Salary and Cost Data'!E118</f>
        <v>6767</v>
      </c>
      <c r="H189" s="10">
        <f>'Salary and Cost Data'!F118</f>
        <v>7782</v>
      </c>
      <c r="I189" s="10">
        <f>'Salary and Cost Data'!G118</f>
        <v>8797</v>
      </c>
      <c r="J189" s="10">
        <f>'Salary and Cost Data'!H118</f>
        <v>9812</v>
      </c>
      <c r="K189" s="10">
        <f>'Salary and Cost Data'!I118</f>
        <v>10827</v>
      </c>
      <c r="L189" s="10">
        <f>'Salary and Cost Data'!J118</f>
        <v>24724</v>
      </c>
      <c r="M189" s="9">
        <f>'Salary and Cost Data'!K118</f>
        <v>0</v>
      </c>
      <c r="AJ189" s="100"/>
      <c r="AK189" s="102"/>
    </row>
    <row r="190" spans="3:37" ht="15.6" hidden="1" x14ac:dyDescent="0.3">
      <c r="C190" s="8" t="str">
        <f>'Salary and Cost Data'!A119</f>
        <v>COMP INSURANCE SPEC V</v>
      </c>
      <c r="D190" s="9" t="str">
        <f>'Salary and Cost Data'!B119</f>
        <v>H</v>
      </c>
      <c r="E190" s="9" t="str">
        <f>'Salary and Cost Data'!C119</f>
        <v>H6J6XX</v>
      </c>
      <c r="F190" s="9" t="str">
        <f>'Salary and Cost Data'!D119</f>
        <v>H21</v>
      </c>
      <c r="G190" s="10">
        <f>'Salary and Cost Data'!E119</f>
        <v>7460</v>
      </c>
      <c r="H190" s="10">
        <f>'Salary and Cost Data'!F119</f>
        <v>8580</v>
      </c>
      <c r="I190" s="10">
        <f>'Salary and Cost Data'!G119</f>
        <v>9700</v>
      </c>
      <c r="J190" s="10">
        <f>'Salary and Cost Data'!H119</f>
        <v>10819</v>
      </c>
      <c r="K190" s="10">
        <f>'Salary and Cost Data'!I119</f>
        <v>11938</v>
      </c>
      <c r="L190" s="10">
        <f>'Salary and Cost Data'!J119</f>
        <v>24724</v>
      </c>
      <c r="M190" s="9">
        <f>'Salary and Cost Data'!K119</f>
        <v>0</v>
      </c>
      <c r="AJ190" s="100"/>
      <c r="AK190" s="102"/>
    </row>
    <row r="191" spans="3:37" ht="15.6" hidden="1" x14ac:dyDescent="0.3">
      <c r="C191" s="8" t="str">
        <f>'Salary and Cost Data'!A120</f>
        <v>COMP INSURANCE SPEC VI</v>
      </c>
      <c r="D191" s="9" t="str">
        <f>'Salary and Cost Data'!B120</f>
        <v>H</v>
      </c>
      <c r="E191" s="9" t="str">
        <f>'Salary and Cost Data'!C120</f>
        <v>H6J7XX</v>
      </c>
      <c r="F191" s="9" t="str">
        <f>'Salary and Cost Data'!D120</f>
        <v>H22</v>
      </c>
      <c r="G191" s="10">
        <f>'Salary and Cost Data'!E120</f>
        <v>7834</v>
      </c>
      <c r="H191" s="10">
        <f>'Salary and Cost Data'!F120</f>
        <v>9009</v>
      </c>
      <c r="I191" s="10">
        <f>'Salary and Cost Data'!G120</f>
        <v>10184</v>
      </c>
      <c r="J191" s="10">
        <f>'Salary and Cost Data'!H120</f>
        <v>11360</v>
      </c>
      <c r="K191" s="10">
        <f>'Salary and Cost Data'!I120</f>
        <v>12535</v>
      </c>
      <c r="L191" s="10">
        <f>'Salary and Cost Data'!J120</f>
        <v>24724</v>
      </c>
      <c r="M191" s="9">
        <f>'Salary and Cost Data'!K120</f>
        <v>0</v>
      </c>
      <c r="AJ191" s="100"/>
      <c r="AK191" s="102"/>
    </row>
    <row r="192" spans="3:37" ht="15.6" hidden="1" x14ac:dyDescent="0.3">
      <c r="C192" s="8" t="str">
        <f>'Salary and Cost Data'!A121</f>
        <v>COMPL INVESTIGATOR I</v>
      </c>
      <c r="D192" s="9" t="str">
        <f>'Salary and Cost Data'!B121</f>
        <v>H</v>
      </c>
      <c r="E192" s="9" t="str">
        <f>'Salary and Cost Data'!C121</f>
        <v>H6K2TX</v>
      </c>
      <c r="F192" s="9" t="str">
        <f>'Salary and Cost Data'!D121</f>
        <v>H12</v>
      </c>
      <c r="G192" s="10">
        <f>'Salary and Cost Data'!E121</f>
        <v>4809</v>
      </c>
      <c r="H192" s="10">
        <f>'Salary and Cost Data'!F121</f>
        <v>5531</v>
      </c>
      <c r="I192" s="10">
        <f>'Salary and Cost Data'!G121</f>
        <v>6252</v>
      </c>
      <c r="J192" s="10">
        <f>'Salary and Cost Data'!H121</f>
        <v>6974</v>
      </c>
      <c r="K192" s="10">
        <f>'Salary and Cost Data'!I121</f>
        <v>7695</v>
      </c>
      <c r="L192" s="10">
        <f>'Salary and Cost Data'!J121</f>
        <v>24724</v>
      </c>
      <c r="M192" s="9">
        <f>'Salary and Cost Data'!K121</f>
        <v>0</v>
      </c>
      <c r="AJ192" s="100"/>
      <c r="AK192" s="102"/>
    </row>
    <row r="193" spans="3:37" ht="15.6" hidden="1" x14ac:dyDescent="0.3">
      <c r="C193" s="8" t="str">
        <f>'Salary and Cost Data'!A122</f>
        <v>COMPL INVESTIGATOR II</v>
      </c>
      <c r="D193" s="9" t="str">
        <f>'Salary and Cost Data'!B122</f>
        <v>H</v>
      </c>
      <c r="E193" s="9" t="str">
        <f>'Salary and Cost Data'!C122</f>
        <v>H6K3XX</v>
      </c>
      <c r="F193" s="9" t="str">
        <f>'Salary and Cost Data'!D122</f>
        <v>H16</v>
      </c>
      <c r="G193" s="10">
        <f>'Salary and Cost Data'!E122</f>
        <v>5845</v>
      </c>
      <c r="H193" s="10">
        <f>'Salary and Cost Data'!F122</f>
        <v>6722</v>
      </c>
      <c r="I193" s="10">
        <f>'Salary and Cost Data'!G122</f>
        <v>7599</v>
      </c>
      <c r="J193" s="10">
        <f>'Salary and Cost Data'!H122</f>
        <v>8476</v>
      </c>
      <c r="K193" s="10">
        <f>'Salary and Cost Data'!I122</f>
        <v>9353</v>
      </c>
      <c r="L193" s="10">
        <f>'Salary and Cost Data'!J122</f>
        <v>24724</v>
      </c>
      <c r="M193" s="9">
        <f>'Salary and Cost Data'!K122</f>
        <v>0</v>
      </c>
      <c r="AJ193" s="100"/>
      <c r="AK193" s="102"/>
    </row>
    <row r="194" spans="3:37" ht="15.6" hidden="1" x14ac:dyDescent="0.3">
      <c r="C194" s="8" t="str">
        <f>'Salary and Cost Data'!A123</f>
        <v>COMPL INVESTIGATOR III</v>
      </c>
      <c r="D194" s="9" t="str">
        <f>'Salary and Cost Data'!B123</f>
        <v>H</v>
      </c>
      <c r="E194" s="9" t="str">
        <f>'Salary and Cost Data'!C123</f>
        <v>H6K4XX</v>
      </c>
      <c r="F194" s="9" t="str">
        <f>'Salary and Cost Data'!D123</f>
        <v>H19</v>
      </c>
      <c r="G194" s="10">
        <f>'Salary and Cost Data'!E123</f>
        <v>6767</v>
      </c>
      <c r="H194" s="10">
        <f>'Salary and Cost Data'!F123</f>
        <v>7782</v>
      </c>
      <c r="I194" s="10">
        <f>'Salary and Cost Data'!G123</f>
        <v>8797</v>
      </c>
      <c r="J194" s="10">
        <f>'Salary and Cost Data'!H123</f>
        <v>9812</v>
      </c>
      <c r="K194" s="10">
        <f>'Salary and Cost Data'!I123</f>
        <v>10827</v>
      </c>
      <c r="L194" s="10">
        <f>'Salary and Cost Data'!J123</f>
        <v>24724</v>
      </c>
      <c r="M194" s="9">
        <f>'Salary and Cost Data'!K123</f>
        <v>0</v>
      </c>
      <c r="AJ194" s="100"/>
      <c r="AK194" s="102"/>
    </row>
    <row r="195" spans="3:37" ht="15.6" hidden="1" x14ac:dyDescent="0.3">
      <c r="C195" s="8" t="str">
        <f>'Salary and Cost Data'!A124</f>
        <v>COMPL INVESTIGATOR INT</v>
      </c>
      <c r="D195" s="9" t="str">
        <f>'Salary and Cost Data'!B124</f>
        <v>H</v>
      </c>
      <c r="E195" s="9" t="str">
        <f>'Salary and Cost Data'!C124</f>
        <v>H6K1IX</v>
      </c>
      <c r="F195" s="9" t="str">
        <f>'Salary and Cost Data'!D124</f>
        <v>H09</v>
      </c>
      <c r="G195" s="10">
        <f>'Salary and Cost Data'!E124</f>
        <v>4154</v>
      </c>
      <c r="H195" s="10">
        <f>'Salary and Cost Data'!F124</f>
        <v>4778</v>
      </c>
      <c r="I195" s="10">
        <f>'Salary and Cost Data'!G124</f>
        <v>5401</v>
      </c>
      <c r="J195" s="10">
        <f>'Salary and Cost Data'!H124</f>
        <v>6025</v>
      </c>
      <c r="K195" s="10">
        <f>'Salary and Cost Data'!I124</f>
        <v>6648</v>
      </c>
      <c r="L195" s="10">
        <f>'Salary and Cost Data'!J124</f>
        <v>24724</v>
      </c>
      <c r="M195" s="9">
        <f>'Salary and Cost Data'!K124</f>
        <v>0</v>
      </c>
      <c r="AJ195" s="100"/>
      <c r="AK195" s="102"/>
    </row>
    <row r="196" spans="3:37" ht="15.6" hidden="1" x14ac:dyDescent="0.3">
      <c r="C196" s="8" t="str">
        <f>'Salary and Cost Data'!A125</f>
        <v>COMPLIANCE SPECIALIST I</v>
      </c>
      <c r="D196" s="9" t="str">
        <f>'Salary and Cost Data'!B125</f>
        <v>H</v>
      </c>
      <c r="E196" s="9" t="str">
        <f>'Salary and Cost Data'!C125</f>
        <v>H1G1XX</v>
      </c>
      <c r="F196" s="9" t="str">
        <f>'Salary and Cost Data'!D125</f>
        <v>H08</v>
      </c>
      <c r="G196" s="10">
        <f>'Salary and Cost Data'!E125</f>
        <v>3956</v>
      </c>
      <c r="H196" s="10">
        <f>'Salary and Cost Data'!F125</f>
        <v>4550</v>
      </c>
      <c r="I196" s="10">
        <f>'Salary and Cost Data'!G125</f>
        <v>5144</v>
      </c>
      <c r="J196" s="10">
        <f>'Salary and Cost Data'!H125</f>
        <v>5737</v>
      </c>
      <c r="K196" s="10">
        <f>'Salary and Cost Data'!I125</f>
        <v>6330</v>
      </c>
      <c r="L196" s="10">
        <f>'Salary and Cost Data'!J125</f>
        <v>24724</v>
      </c>
      <c r="M196" s="9">
        <f>'Salary and Cost Data'!K125</f>
        <v>0</v>
      </c>
      <c r="AJ196" s="100"/>
      <c r="AK196" s="102"/>
    </row>
    <row r="197" spans="3:37" ht="15.6" hidden="1" x14ac:dyDescent="0.3">
      <c r="C197" s="8" t="str">
        <f>'Salary and Cost Data'!A126</f>
        <v>COMPLIANCE SPECIALIST II</v>
      </c>
      <c r="D197" s="9" t="str">
        <f>'Salary and Cost Data'!B126</f>
        <v>H</v>
      </c>
      <c r="E197" s="9" t="str">
        <f>'Salary and Cost Data'!C126</f>
        <v>H1G2XX</v>
      </c>
      <c r="F197" s="9" t="str">
        <f>'Salary and Cost Data'!D126</f>
        <v>H09</v>
      </c>
      <c r="G197" s="10">
        <f>'Salary and Cost Data'!E126</f>
        <v>4154</v>
      </c>
      <c r="H197" s="10">
        <f>'Salary and Cost Data'!F126</f>
        <v>4778</v>
      </c>
      <c r="I197" s="10">
        <f>'Salary and Cost Data'!G126</f>
        <v>5401</v>
      </c>
      <c r="J197" s="10">
        <f>'Salary and Cost Data'!H126</f>
        <v>6025</v>
      </c>
      <c r="K197" s="10">
        <f>'Salary and Cost Data'!I126</f>
        <v>6648</v>
      </c>
      <c r="L197" s="10">
        <f>'Salary and Cost Data'!J126</f>
        <v>24724</v>
      </c>
      <c r="M197" s="9">
        <f>'Salary and Cost Data'!K126</f>
        <v>0</v>
      </c>
      <c r="AJ197" s="100"/>
      <c r="AK197" s="102"/>
    </row>
    <row r="198" spans="3:37" ht="15.6" hidden="1" x14ac:dyDescent="0.3">
      <c r="C198" s="8" t="str">
        <f>'Salary and Cost Data'!A127</f>
        <v>COMPLIANCE SPECIALIST III</v>
      </c>
      <c r="D198" s="9" t="str">
        <f>'Salary and Cost Data'!B127</f>
        <v>H</v>
      </c>
      <c r="E198" s="9" t="str">
        <f>'Salary and Cost Data'!C127</f>
        <v>H1G3XX</v>
      </c>
      <c r="F198" s="9" t="str">
        <f>'Salary and Cost Data'!D127</f>
        <v>H12</v>
      </c>
      <c r="G198" s="10">
        <f>'Salary and Cost Data'!E127</f>
        <v>4809</v>
      </c>
      <c r="H198" s="10">
        <f>'Salary and Cost Data'!F127</f>
        <v>5531</v>
      </c>
      <c r="I198" s="10">
        <f>'Salary and Cost Data'!G127</f>
        <v>6252</v>
      </c>
      <c r="J198" s="10">
        <f>'Salary and Cost Data'!H127</f>
        <v>6974</v>
      </c>
      <c r="K198" s="10">
        <f>'Salary and Cost Data'!I127</f>
        <v>7695</v>
      </c>
      <c r="L198" s="10">
        <f>'Salary and Cost Data'!J127</f>
        <v>24724</v>
      </c>
      <c r="M198" s="9">
        <f>'Salary and Cost Data'!K127</f>
        <v>0</v>
      </c>
      <c r="AJ198" s="100"/>
      <c r="AK198" s="102"/>
    </row>
    <row r="199" spans="3:37" ht="15.6" hidden="1" x14ac:dyDescent="0.3">
      <c r="C199" s="8" t="str">
        <f>'Salary and Cost Data'!A128</f>
        <v>COMPLIANCE SPECIALIST IV</v>
      </c>
      <c r="D199" s="9" t="str">
        <f>'Salary and Cost Data'!B128</f>
        <v>H</v>
      </c>
      <c r="E199" s="9" t="str">
        <f>'Salary and Cost Data'!C128</f>
        <v>H1G4XX</v>
      </c>
      <c r="F199" s="9" t="str">
        <f>'Salary and Cost Data'!D128</f>
        <v>H16</v>
      </c>
      <c r="G199" s="10">
        <f>'Salary and Cost Data'!E128</f>
        <v>5845</v>
      </c>
      <c r="H199" s="10">
        <f>'Salary and Cost Data'!F128</f>
        <v>6722</v>
      </c>
      <c r="I199" s="10">
        <f>'Salary and Cost Data'!G128</f>
        <v>7599</v>
      </c>
      <c r="J199" s="10">
        <f>'Salary and Cost Data'!H128</f>
        <v>8476</v>
      </c>
      <c r="K199" s="10">
        <f>'Salary and Cost Data'!I128</f>
        <v>9353</v>
      </c>
      <c r="L199" s="10">
        <f>'Salary and Cost Data'!J128</f>
        <v>24724</v>
      </c>
      <c r="M199" s="9">
        <f>'Salary and Cost Data'!K128</f>
        <v>0</v>
      </c>
      <c r="AJ199" s="100"/>
      <c r="AK199" s="102"/>
    </row>
    <row r="200" spans="3:37" ht="15.6" hidden="1" x14ac:dyDescent="0.3">
      <c r="C200" s="8" t="str">
        <f>'Salary and Cost Data'!A129</f>
        <v>COMPLIANCE SPECIALIST V</v>
      </c>
      <c r="D200" s="9" t="str">
        <f>'Salary and Cost Data'!B129</f>
        <v>H</v>
      </c>
      <c r="E200" s="9" t="str">
        <f>'Salary and Cost Data'!C129</f>
        <v>H1G5XX</v>
      </c>
      <c r="F200" s="9" t="str">
        <f>'Salary and Cost Data'!D129</f>
        <v>H21</v>
      </c>
      <c r="G200" s="10">
        <f>'Salary and Cost Data'!E129</f>
        <v>7460</v>
      </c>
      <c r="H200" s="10">
        <f>'Salary and Cost Data'!F129</f>
        <v>8580</v>
      </c>
      <c r="I200" s="10">
        <f>'Salary and Cost Data'!G129</f>
        <v>9700</v>
      </c>
      <c r="J200" s="10">
        <f>'Salary and Cost Data'!H129</f>
        <v>10819</v>
      </c>
      <c r="K200" s="10">
        <f>'Salary and Cost Data'!I129</f>
        <v>11938</v>
      </c>
      <c r="L200" s="10">
        <f>'Salary and Cost Data'!J129</f>
        <v>24724</v>
      </c>
      <c r="M200" s="9">
        <f>'Salary and Cost Data'!K129</f>
        <v>0</v>
      </c>
      <c r="AJ200" s="100"/>
      <c r="AK200" s="102"/>
    </row>
    <row r="201" spans="3:37" ht="15.6" hidden="1" x14ac:dyDescent="0.3">
      <c r="C201" s="8" t="str">
        <f>'Salary and Cost Data'!A130</f>
        <v>COMPLIANCE SPECIALIST VI</v>
      </c>
      <c r="D201" s="9" t="str">
        <f>'Salary and Cost Data'!B130</f>
        <v>H</v>
      </c>
      <c r="E201" s="9" t="str">
        <f>'Salary and Cost Data'!C130</f>
        <v>H1G6XX</v>
      </c>
      <c r="F201" s="9" t="str">
        <f>'Salary and Cost Data'!D130</f>
        <v>H22</v>
      </c>
      <c r="G201" s="10">
        <f>'Salary and Cost Data'!E130</f>
        <v>7834</v>
      </c>
      <c r="H201" s="10">
        <f>'Salary and Cost Data'!F130</f>
        <v>9009</v>
      </c>
      <c r="I201" s="10">
        <f>'Salary and Cost Data'!G130</f>
        <v>10184</v>
      </c>
      <c r="J201" s="10">
        <f>'Salary and Cost Data'!H130</f>
        <v>11360</v>
      </c>
      <c r="K201" s="10">
        <f>'Salary and Cost Data'!I130</f>
        <v>12535</v>
      </c>
      <c r="L201" s="10">
        <f>'Salary and Cost Data'!J130</f>
        <v>24724</v>
      </c>
      <c r="M201" s="9">
        <f>'Salary and Cost Data'!K130</f>
        <v>0</v>
      </c>
      <c r="AJ201" s="100"/>
      <c r="AK201" s="102"/>
    </row>
    <row r="202" spans="3:37" ht="15.6" hidden="1" x14ac:dyDescent="0.3">
      <c r="C202" s="8" t="str">
        <f>'Salary and Cost Data'!A131</f>
        <v>COMPUTER OPER SUPV I</v>
      </c>
      <c r="D202" s="9" t="str">
        <f>'Salary and Cost Data'!B131</f>
        <v>G</v>
      </c>
      <c r="E202" s="9" t="str">
        <f>'Salary and Cost Data'!C131</f>
        <v>G2A4XX</v>
      </c>
      <c r="F202" s="9" t="str">
        <f>'Salary and Cost Data'!D131</f>
        <v>G13</v>
      </c>
      <c r="G202" s="10">
        <f>'Salary and Cost Data'!E131</f>
        <v>5050</v>
      </c>
      <c r="H202" s="10">
        <f>'Salary and Cost Data'!F131</f>
        <v>5555</v>
      </c>
      <c r="I202" s="10">
        <f>'Salary and Cost Data'!G131</f>
        <v>6059</v>
      </c>
      <c r="J202" s="10">
        <f>'Salary and Cost Data'!H131</f>
        <v>6565</v>
      </c>
      <c r="K202" s="10">
        <f>'Salary and Cost Data'!I131</f>
        <v>7070</v>
      </c>
      <c r="L202" s="10">
        <f>'Salary and Cost Data'!J131</f>
        <v>24724</v>
      </c>
      <c r="M202" s="9">
        <f>'Salary and Cost Data'!K131</f>
        <v>1</v>
      </c>
      <c r="AJ202" s="100"/>
      <c r="AK202" s="102"/>
    </row>
    <row r="203" spans="3:37" ht="15.6" hidden="1" x14ac:dyDescent="0.3">
      <c r="C203" s="8" t="str">
        <f>'Salary and Cost Data'!A132</f>
        <v>COMPUTER OPER SUPV II</v>
      </c>
      <c r="D203" s="9" t="str">
        <f>'Salary and Cost Data'!B132</f>
        <v>G</v>
      </c>
      <c r="E203" s="9" t="str">
        <f>'Salary and Cost Data'!C132</f>
        <v>G2A5XX</v>
      </c>
      <c r="F203" s="9" t="str">
        <f>'Salary and Cost Data'!D132</f>
        <v>G17</v>
      </c>
      <c r="G203" s="10">
        <f>'Salary and Cost Data'!E132</f>
        <v>6138</v>
      </c>
      <c r="H203" s="10">
        <f>'Salary and Cost Data'!F132</f>
        <v>6752</v>
      </c>
      <c r="I203" s="10">
        <f>'Salary and Cost Data'!G132</f>
        <v>7366</v>
      </c>
      <c r="J203" s="10">
        <f>'Salary and Cost Data'!H132</f>
        <v>7980</v>
      </c>
      <c r="K203" s="10">
        <f>'Salary and Cost Data'!I132</f>
        <v>8593</v>
      </c>
      <c r="L203" s="10">
        <f>'Salary and Cost Data'!J132</f>
        <v>24724</v>
      </c>
      <c r="M203" s="9">
        <f>'Salary and Cost Data'!K132</f>
        <v>0</v>
      </c>
      <c r="AJ203" s="100"/>
      <c r="AK203" s="102"/>
    </row>
    <row r="204" spans="3:37" ht="15.6" hidden="1" x14ac:dyDescent="0.3">
      <c r="C204" s="8" t="str">
        <f>'Salary and Cost Data'!A133</f>
        <v>COMPUTER OPERATIONS MGR</v>
      </c>
      <c r="D204" s="9" t="str">
        <f>'Salary and Cost Data'!B133</f>
        <v>H</v>
      </c>
      <c r="E204" s="9" t="str">
        <f>'Salary and Cost Data'!C133</f>
        <v>H2B1XX</v>
      </c>
      <c r="F204" s="9" t="str">
        <f>'Salary and Cost Data'!D133</f>
        <v>H21</v>
      </c>
      <c r="G204" s="10">
        <f>'Salary and Cost Data'!E133</f>
        <v>7460</v>
      </c>
      <c r="H204" s="10">
        <f>'Salary and Cost Data'!F133</f>
        <v>8580</v>
      </c>
      <c r="I204" s="10">
        <f>'Salary and Cost Data'!G133</f>
        <v>9700</v>
      </c>
      <c r="J204" s="10">
        <f>'Salary and Cost Data'!H133</f>
        <v>10819</v>
      </c>
      <c r="K204" s="10">
        <f>'Salary and Cost Data'!I133</f>
        <v>11938</v>
      </c>
      <c r="L204" s="10">
        <f>'Salary and Cost Data'!J133</f>
        <v>24724</v>
      </c>
      <c r="M204" s="9">
        <f>'Salary and Cost Data'!K133</f>
        <v>0</v>
      </c>
      <c r="AJ204" s="100"/>
      <c r="AK204" s="102"/>
    </row>
    <row r="205" spans="3:37" ht="15.6" hidden="1" x14ac:dyDescent="0.3">
      <c r="C205" s="8" t="str">
        <f>'Salary and Cost Data'!A134</f>
        <v>COMPUTER OPERATOR I</v>
      </c>
      <c r="D205" s="9" t="str">
        <f>'Salary and Cost Data'!B134</f>
        <v>G</v>
      </c>
      <c r="E205" s="9" t="str">
        <f>'Salary and Cost Data'!C134</f>
        <v>G2A2TX</v>
      </c>
      <c r="F205" s="9" t="str">
        <f>'Salary and Cost Data'!D134</f>
        <v>G03</v>
      </c>
      <c r="G205" s="10">
        <f>'Salary and Cost Data'!E134</f>
        <v>3100</v>
      </c>
      <c r="H205" s="10">
        <f>'Salary and Cost Data'!F134</f>
        <v>3410</v>
      </c>
      <c r="I205" s="10">
        <f>'Salary and Cost Data'!G134</f>
        <v>3720</v>
      </c>
      <c r="J205" s="10">
        <f>'Salary and Cost Data'!H134</f>
        <v>4030</v>
      </c>
      <c r="K205" s="10">
        <f>'Salary and Cost Data'!I134</f>
        <v>4340</v>
      </c>
      <c r="L205" s="10">
        <f>'Salary and Cost Data'!J134</f>
        <v>24724</v>
      </c>
      <c r="M205" s="9">
        <f>'Salary and Cost Data'!K134</f>
        <v>1</v>
      </c>
      <c r="AJ205" s="100"/>
      <c r="AK205" s="102"/>
    </row>
    <row r="206" spans="3:37" ht="15.6" hidden="1" x14ac:dyDescent="0.3">
      <c r="C206" s="8" t="str">
        <f>'Salary and Cost Data'!A135</f>
        <v>COMPUTER OPERATOR II</v>
      </c>
      <c r="D206" s="9" t="str">
        <f>'Salary and Cost Data'!B135</f>
        <v>G</v>
      </c>
      <c r="E206" s="9" t="str">
        <f>'Salary and Cost Data'!C135</f>
        <v>G2A3XX</v>
      </c>
      <c r="F206" s="9" t="str">
        <f>'Salary and Cost Data'!D135</f>
        <v>G07</v>
      </c>
      <c r="G206" s="10">
        <f>'Salary and Cost Data'!E135</f>
        <v>3768</v>
      </c>
      <c r="H206" s="10">
        <f>'Salary and Cost Data'!F135</f>
        <v>4145</v>
      </c>
      <c r="I206" s="10">
        <f>'Salary and Cost Data'!G135</f>
        <v>4522</v>
      </c>
      <c r="J206" s="10">
        <f>'Salary and Cost Data'!H135</f>
        <v>4899</v>
      </c>
      <c r="K206" s="10">
        <f>'Salary and Cost Data'!I135</f>
        <v>5276</v>
      </c>
      <c r="L206" s="10">
        <f>'Salary and Cost Data'!J135</f>
        <v>24724</v>
      </c>
      <c r="M206" s="9">
        <f>'Salary and Cost Data'!K135</f>
        <v>1</v>
      </c>
      <c r="AJ206" s="100"/>
      <c r="AK206" s="102"/>
    </row>
    <row r="207" spans="3:37" ht="15.6" hidden="1" x14ac:dyDescent="0.3">
      <c r="C207" s="8" t="str">
        <f>'Salary and Cost Data'!A136</f>
        <v>COMPUTER OPERATOR INTERN</v>
      </c>
      <c r="D207" s="9" t="str">
        <f>'Salary and Cost Data'!B136</f>
        <v>G</v>
      </c>
      <c r="E207" s="9" t="str">
        <f>'Salary and Cost Data'!C136</f>
        <v>G2A1IX</v>
      </c>
      <c r="F207" s="9" t="str">
        <f>'Salary and Cost Data'!D136</f>
        <v>G02</v>
      </c>
      <c r="G207" s="10">
        <f>'Salary and Cost Data'!E136</f>
        <v>2953</v>
      </c>
      <c r="H207" s="10">
        <f>'Salary and Cost Data'!F136</f>
        <v>3248</v>
      </c>
      <c r="I207" s="10">
        <f>'Salary and Cost Data'!G136</f>
        <v>3543</v>
      </c>
      <c r="J207" s="10">
        <f>'Salary and Cost Data'!H136</f>
        <v>3838</v>
      </c>
      <c r="K207" s="10">
        <f>'Salary and Cost Data'!I136</f>
        <v>4133</v>
      </c>
      <c r="L207" s="10">
        <f>'Salary and Cost Data'!J136</f>
        <v>24724</v>
      </c>
      <c r="M207" s="9">
        <f>'Salary and Cost Data'!K136</f>
        <v>1</v>
      </c>
      <c r="AJ207" s="100"/>
      <c r="AK207" s="102"/>
    </row>
    <row r="208" spans="3:37" ht="15.6" hidden="1" x14ac:dyDescent="0.3">
      <c r="C208" s="8" t="str">
        <f>'Salary and Cost Data'!A137</f>
        <v>COMPUTER PROD COORD I</v>
      </c>
      <c r="D208" s="9" t="str">
        <f>'Salary and Cost Data'!B137</f>
        <v>G</v>
      </c>
      <c r="E208" s="9" t="str">
        <f>'Salary and Cost Data'!C137</f>
        <v>G2B2TX</v>
      </c>
      <c r="F208" s="9" t="str">
        <f>'Salary and Cost Data'!D137</f>
        <v>G03</v>
      </c>
      <c r="G208" s="10">
        <f>'Salary and Cost Data'!E137</f>
        <v>3100</v>
      </c>
      <c r="H208" s="10">
        <f>'Salary and Cost Data'!F137</f>
        <v>3410</v>
      </c>
      <c r="I208" s="10">
        <f>'Salary and Cost Data'!G137</f>
        <v>3720</v>
      </c>
      <c r="J208" s="10">
        <f>'Salary and Cost Data'!H137</f>
        <v>4030</v>
      </c>
      <c r="K208" s="10">
        <f>'Salary and Cost Data'!I137</f>
        <v>4340</v>
      </c>
      <c r="L208" s="10">
        <f>'Salary and Cost Data'!J137</f>
        <v>24724</v>
      </c>
      <c r="M208" s="9">
        <f>'Salary and Cost Data'!K137</f>
        <v>1</v>
      </c>
      <c r="AJ208" s="100"/>
      <c r="AK208" s="102"/>
    </row>
    <row r="209" spans="3:37" ht="15.6" hidden="1" x14ac:dyDescent="0.3">
      <c r="C209" s="8" t="str">
        <f>'Salary and Cost Data'!A138</f>
        <v>COMPUTER PROD COORD INT</v>
      </c>
      <c r="D209" s="9" t="str">
        <f>'Salary and Cost Data'!B138</f>
        <v>G</v>
      </c>
      <c r="E209" s="9" t="str">
        <f>'Salary and Cost Data'!C138</f>
        <v>G2B1IX</v>
      </c>
      <c r="F209" s="9" t="str">
        <f>'Salary and Cost Data'!D138</f>
        <v>G02</v>
      </c>
      <c r="G209" s="10">
        <f>'Salary and Cost Data'!E138</f>
        <v>2953</v>
      </c>
      <c r="H209" s="10">
        <f>'Salary and Cost Data'!F138</f>
        <v>3248</v>
      </c>
      <c r="I209" s="10">
        <f>'Salary and Cost Data'!G138</f>
        <v>3543</v>
      </c>
      <c r="J209" s="10">
        <f>'Salary and Cost Data'!H138</f>
        <v>3838</v>
      </c>
      <c r="K209" s="10">
        <f>'Salary and Cost Data'!I138</f>
        <v>4133</v>
      </c>
      <c r="L209" s="10">
        <f>'Salary and Cost Data'!J138</f>
        <v>24724</v>
      </c>
      <c r="M209" s="9">
        <f>'Salary and Cost Data'!K138</f>
        <v>1</v>
      </c>
      <c r="AJ209" s="100"/>
      <c r="AK209" s="102"/>
    </row>
    <row r="210" spans="3:37" ht="15.6" hidden="1" x14ac:dyDescent="0.3">
      <c r="C210" s="8" t="str">
        <f>'Salary and Cost Data'!A139</f>
        <v>CONTRACT ADMINISTRATOR I</v>
      </c>
      <c r="D210" s="9" t="str">
        <f>'Salary and Cost Data'!B139</f>
        <v>H</v>
      </c>
      <c r="E210" s="9" t="str">
        <f>'Salary and Cost Data'!C139</f>
        <v>H1H1XX</v>
      </c>
      <c r="F210" s="9" t="str">
        <f>'Salary and Cost Data'!D139</f>
        <v>H08</v>
      </c>
      <c r="G210" s="10">
        <f>'Salary and Cost Data'!E139</f>
        <v>3956</v>
      </c>
      <c r="H210" s="10">
        <f>'Salary and Cost Data'!F139</f>
        <v>4550</v>
      </c>
      <c r="I210" s="10">
        <f>'Salary and Cost Data'!G139</f>
        <v>5144</v>
      </c>
      <c r="J210" s="10">
        <f>'Salary and Cost Data'!H139</f>
        <v>5737</v>
      </c>
      <c r="K210" s="10">
        <f>'Salary and Cost Data'!I139</f>
        <v>6330</v>
      </c>
      <c r="L210" s="10">
        <f>'Salary and Cost Data'!J139</f>
        <v>24724</v>
      </c>
      <c r="M210" s="9">
        <f>'Salary and Cost Data'!K139</f>
        <v>0</v>
      </c>
      <c r="AJ210" s="100"/>
      <c r="AK210" s="102"/>
    </row>
    <row r="211" spans="3:37" ht="15.6" hidden="1" x14ac:dyDescent="0.3">
      <c r="C211" s="8" t="str">
        <f>'Salary and Cost Data'!A140</f>
        <v>CONTRACT ADMINISTRATOR II</v>
      </c>
      <c r="D211" s="9" t="str">
        <f>'Salary and Cost Data'!B140</f>
        <v>H</v>
      </c>
      <c r="E211" s="9" t="str">
        <f>'Salary and Cost Data'!C140</f>
        <v>H1H2XX</v>
      </c>
      <c r="F211" s="9" t="str">
        <f>'Salary and Cost Data'!D140</f>
        <v>H09</v>
      </c>
      <c r="G211" s="10">
        <f>'Salary and Cost Data'!E140</f>
        <v>4154</v>
      </c>
      <c r="H211" s="10">
        <f>'Salary and Cost Data'!F140</f>
        <v>4778</v>
      </c>
      <c r="I211" s="10">
        <f>'Salary and Cost Data'!G140</f>
        <v>5401</v>
      </c>
      <c r="J211" s="10">
        <f>'Salary and Cost Data'!H140</f>
        <v>6025</v>
      </c>
      <c r="K211" s="10">
        <f>'Salary and Cost Data'!I140</f>
        <v>6648</v>
      </c>
      <c r="L211" s="10">
        <f>'Salary and Cost Data'!J140</f>
        <v>24724</v>
      </c>
      <c r="M211" s="9">
        <f>'Salary and Cost Data'!K140</f>
        <v>0</v>
      </c>
      <c r="AJ211" s="100"/>
      <c r="AK211" s="102"/>
    </row>
    <row r="212" spans="3:37" ht="15.6" hidden="1" x14ac:dyDescent="0.3">
      <c r="C212" s="8" t="str">
        <f>'Salary and Cost Data'!A141</f>
        <v>CONTRACT ADMINISTRATOR III</v>
      </c>
      <c r="D212" s="9" t="str">
        <f>'Salary and Cost Data'!B141</f>
        <v>H</v>
      </c>
      <c r="E212" s="9" t="str">
        <f>'Salary and Cost Data'!C141</f>
        <v>H1H3XX</v>
      </c>
      <c r="F212" s="9" t="str">
        <f>'Salary and Cost Data'!D141</f>
        <v>H12</v>
      </c>
      <c r="G212" s="10">
        <f>'Salary and Cost Data'!E141</f>
        <v>4809</v>
      </c>
      <c r="H212" s="10">
        <f>'Salary and Cost Data'!F141</f>
        <v>5531</v>
      </c>
      <c r="I212" s="10">
        <f>'Salary and Cost Data'!G141</f>
        <v>6252</v>
      </c>
      <c r="J212" s="10">
        <f>'Salary and Cost Data'!H141</f>
        <v>6974</v>
      </c>
      <c r="K212" s="10">
        <f>'Salary and Cost Data'!I141</f>
        <v>7695</v>
      </c>
      <c r="L212" s="10">
        <f>'Salary and Cost Data'!J141</f>
        <v>24724</v>
      </c>
      <c r="M212" s="9">
        <f>'Salary and Cost Data'!K141</f>
        <v>0</v>
      </c>
      <c r="AJ212" s="100"/>
      <c r="AK212" s="102"/>
    </row>
    <row r="213" spans="3:37" ht="15.6" hidden="1" x14ac:dyDescent="0.3">
      <c r="C213" s="8" t="str">
        <f>'Salary and Cost Data'!A142</f>
        <v>CONTRACT ADMINISTRATOR IV</v>
      </c>
      <c r="D213" s="9" t="str">
        <f>'Salary and Cost Data'!B142</f>
        <v>H</v>
      </c>
      <c r="E213" s="9" t="str">
        <f>'Salary and Cost Data'!C142</f>
        <v>H1H4XX</v>
      </c>
      <c r="F213" s="9" t="str">
        <f>'Salary and Cost Data'!D142</f>
        <v>H16</v>
      </c>
      <c r="G213" s="10">
        <f>'Salary and Cost Data'!E142</f>
        <v>5845</v>
      </c>
      <c r="H213" s="10">
        <f>'Salary and Cost Data'!F142</f>
        <v>6722</v>
      </c>
      <c r="I213" s="10">
        <f>'Salary and Cost Data'!G142</f>
        <v>7599</v>
      </c>
      <c r="J213" s="10">
        <f>'Salary and Cost Data'!H142</f>
        <v>8476</v>
      </c>
      <c r="K213" s="10">
        <f>'Salary and Cost Data'!I142</f>
        <v>9353</v>
      </c>
      <c r="L213" s="10">
        <f>'Salary and Cost Data'!J142</f>
        <v>24724</v>
      </c>
      <c r="M213" s="9">
        <f>'Salary and Cost Data'!K142</f>
        <v>0</v>
      </c>
      <c r="AJ213" s="100"/>
      <c r="AK213" s="102"/>
    </row>
    <row r="214" spans="3:37" ht="15.6" hidden="1" x14ac:dyDescent="0.3">
      <c r="C214" s="8" t="str">
        <f>'Salary and Cost Data'!A143</f>
        <v>CONTRACT ADMINISTRATOR V</v>
      </c>
      <c r="D214" s="9" t="str">
        <f>'Salary and Cost Data'!B143</f>
        <v>H</v>
      </c>
      <c r="E214" s="9" t="str">
        <f>'Salary and Cost Data'!C143</f>
        <v>H1H5XX</v>
      </c>
      <c r="F214" s="9" t="str">
        <f>'Salary and Cost Data'!D143</f>
        <v>H21</v>
      </c>
      <c r="G214" s="10">
        <f>'Salary and Cost Data'!E143</f>
        <v>7460</v>
      </c>
      <c r="H214" s="10">
        <f>'Salary and Cost Data'!F143</f>
        <v>8580</v>
      </c>
      <c r="I214" s="10">
        <f>'Salary and Cost Data'!G143</f>
        <v>9700</v>
      </c>
      <c r="J214" s="10">
        <f>'Salary and Cost Data'!H143</f>
        <v>10819</v>
      </c>
      <c r="K214" s="10">
        <f>'Salary and Cost Data'!I143</f>
        <v>11938</v>
      </c>
      <c r="L214" s="10">
        <f>'Salary and Cost Data'!J143</f>
        <v>24724</v>
      </c>
      <c r="M214" s="9">
        <f>'Salary and Cost Data'!K143</f>
        <v>0</v>
      </c>
      <c r="AJ214" s="100"/>
      <c r="AK214" s="102"/>
    </row>
    <row r="215" spans="3:37" ht="15.6" hidden="1" x14ac:dyDescent="0.3">
      <c r="C215" s="8" t="str">
        <f>'Salary and Cost Data'!A144</f>
        <v>CONTRACT ADMINISTRATOR VI</v>
      </c>
      <c r="D215" s="9" t="str">
        <f>'Salary and Cost Data'!B144</f>
        <v>H</v>
      </c>
      <c r="E215" s="9" t="str">
        <f>'Salary and Cost Data'!C144</f>
        <v>H1H6XX</v>
      </c>
      <c r="F215" s="9" t="str">
        <f>'Salary and Cost Data'!D144</f>
        <v>H22</v>
      </c>
      <c r="G215" s="10">
        <f>'Salary and Cost Data'!E144</f>
        <v>7834</v>
      </c>
      <c r="H215" s="10">
        <f>'Salary and Cost Data'!F144</f>
        <v>9009</v>
      </c>
      <c r="I215" s="10">
        <f>'Salary and Cost Data'!G144</f>
        <v>10184</v>
      </c>
      <c r="J215" s="10">
        <f>'Salary and Cost Data'!H144</f>
        <v>11360</v>
      </c>
      <c r="K215" s="10">
        <f>'Salary and Cost Data'!I144</f>
        <v>12535</v>
      </c>
      <c r="L215" s="10">
        <f>'Salary and Cost Data'!J144</f>
        <v>24724</v>
      </c>
      <c r="M215" s="9">
        <f>'Salary and Cost Data'!K144</f>
        <v>0</v>
      </c>
      <c r="AJ215" s="100"/>
      <c r="AK215" s="102"/>
    </row>
    <row r="216" spans="3:37" ht="15.6" hidden="1" x14ac:dyDescent="0.3">
      <c r="C216" s="8" t="str">
        <f>'Salary and Cost Data'!A145</f>
        <v>CONTROLLER I</v>
      </c>
      <c r="D216" s="9" t="str">
        <f>'Salary and Cost Data'!B145</f>
        <v>H</v>
      </c>
      <c r="E216" s="9" t="str">
        <f>'Salary and Cost Data'!C145</f>
        <v>H8C1XX</v>
      </c>
      <c r="F216" s="9" t="str">
        <f>'Salary and Cost Data'!D145</f>
        <v>H22</v>
      </c>
      <c r="G216" s="10">
        <f>'Salary and Cost Data'!E145</f>
        <v>7834</v>
      </c>
      <c r="H216" s="10">
        <f>'Salary and Cost Data'!F145</f>
        <v>9009</v>
      </c>
      <c r="I216" s="10">
        <f>'Salary and Cost Data'!G145</f>
        <v>10184</v>
      </c>
      <c r="J216" s="10">
        <f>'Salary and Cost Data'!H145</f>
        <v>11360</v>
      </c>
      <c r="K216" s="10">
        <f>'Salary and Cost Data'!I145</f>
        <v>12535</v>
      </c>
      <c r="L216" s="10">
        <f>'Salary and Cost Data'!J145</f>
        <v>24724</v>
      </c>
      <c r="M216" s="9">
        <f>'Salary and Cost Data'!K145</f>
        <v>0</v>
      </c>
      <c r="AJ216" s="100"/>
      <c r="AK216" s="102"/>
    </row>
    <row r="217" spans="3:37" ht="15.6" hidden="1" x14ac:dyDescent="0.3">
      <c r="C217" s="8" t="str">
        <f>'Salary and Cost Data'!A146</f>
        <v>CONTROLLER II</v>
      </c>
      <c r="D217" s="9" t="str">
        <f>'Salary and Cost Data'!B146</f>
        <v>H</v>
      </c>
      <c r="E217" s="9" t="str">
        <f>'Salary and Cost Data'!C146</f>
        <v>H8C2XX</v>
      </c>
      <c r="F217" s="9" t="str">
        <f>'Salary and Cost Data'!D146</f>
        <v>H24</v>
      </c>
      <c r="G217" s="10">
        <f>'Salary and Cost Data'!E146</f>
        <v>8637</v>
      </c>
      <c r="H217" s="10">
        <f>'Salary and Cost Data'!F146</f>
        <v>9933</v>
      </c>
      <c r="I217" s="10">
        <f>'Salary and Cost Data'!G146</f>
        <v>11228</v>
      </c>
      <c r="J217" s="10">
        <f>'Salary and Cost Data'!H146</f>
        <v>12524</v>
      </c>
      <c r="K217" s="10">
        <f>'Salary and Cost Data'!I146</f>
        <v>13820</v>
      </c>
      <c r="L217" s="10">
        <f>'Salary and Cost Data'!J146</f>
        <v>24724</v>
      </c>
      <c r="M217" s="9">
        <f>'Salary and Cost Data'!K146</f>
        <v>0</v>
      </c>
      <c r="AJ217" s="100"/>
      <c r="AK217" s="102"/>
    </row>
    <row r="218" spans="3:37" ht="15.6" hidden="1" x14ac:dyDescent="0.3">
      <c r="C218" s="8" t="str">
        <f>'Salary and Cost Data'!A147</f>
        <v>CONTROLLER III</v>
      </c>
      <c r="D218" s="9" t="str">
        <f>'Salary and Cost Data'!B147</f>
        <v>H</v>
      </c>
      <c r="E218" s="9" t="str">
        <f>'Salary and Cost Data'!C147</f>
        <v>H8C3XX</v>
      </c>
      <c r="F218" s="9" t="str">
        <f>'Salary and Cost Data'!D147</f>
        <v>H25</v>
      </c>
      <c r="G218" s="10">
        <f>'Salary and Cost Data'!E147</f>
        <v>9068</v>
      </c>
      <c r="H218" s="10">
        <f>'Salary and Cost Data'!F147</f>
        <v>10429</v>
      </c>
      <c r="I218" s="10">
        <f>'Salary and Cost Data'!G147</f>
        <v>11789</v>
      </c>
      <c r="J218" s="10">
        <f>'Salary and Cost Data'!H147</f>
        <v>13150</v>
      </c>
      <c r="K218" s="10">
        <f>'Salary and Cost Data'!I147</f>
        <v>14511</v>
      </c>
      <c r="L218" s="10">
        <f>'Salary and Cost Data'!J147</f>
        <v>24724</v>
      </c>
      <c r="M218" s="9">
        <f>'Salary and Cost Data'!K147</f>
        <v>0</v>
      </c>
      <c r="AJ218" s="100"/>
      <c r="AK218" s="102"/>
    </row>
    <row r="219" spans="3:37" ht="15.6" hidden="1" x14ac:dyDescent="0.3">
      <c r="C219" s="8" t="str">
        <f>'Salary and Cost Data'!A148</f>
        <v>CORR SUP LIC TRDE SUP I</v>
      </c>
      <c r="D219" s="9" t="str">
        <f>'Salary and Cost Data'!B148</f>
        <v>A</v>
      </c>
      <c r="E219" s="9" t="str">
        <f>'Salary and Cost Data'!C148</f>
        <v>A1K1XX</v>
      </c>
      <c r="F219" s="9" t="str">
        <f>'Salary and Cost Data'!D148</f>
        <v>A12</v>
      </c>
      <c r="G219" s="10">
        <f>'Salary and Cost Data'!E148</f>
        <v>5179</v>
      </c>
      <c r="H219" s="10">
        <f>'Salary and Cost Data'!F148</f>
        <v>5697</v>
      </c>
      <c r="I219" s="10">
        <f>'Salary and Cost Data'!G148</f>
        <v>6214</v>
      </c>
      <c r="J219" s="10">
        <f>'Salary and Cost Data'!H148</f>
        <v>6732</v>
      </c>
      <c r="K219" s="10">
        <f>'Salary and Cost Data'!I148</f>
        <v>7250</v>
      </c>
      <c r="L219" s="10">
        <f>'Salary and Cost Data'!J148</f>
        <v>24724</v>
      </c>
      <c r="M219" s="9">
        <f>'Salary and Cost Data'!K148</f>
        <v>1</v>
      </c>
      <c r="AJ219" s="100"/>
      <c r="AK219" s="102"/>
    </row>
    <row r="220" spans="3:37" ht="15.6" hidden="1" x14ac:dyDescent="0.3">
      <c r="C220" s="8" t="str">
        <f>'Salary and Cost Data'!A149</f>
        <v>CORR SUP LIC TRDE SUP II</v>
      </c>
      <c r="D220" s="9" t="str">
        <f>'Salary and Cost Data'!B149</f>
        <v>A</v>
      </c>
      <c r="E220" s="9" t="str">
        <f>'Salary and Cost Data'!C149</f>
        <v>A1K2XX</v>
      </c>
      <c r="F220" s="9" t="str">
        <f>'Salary and Cost Data'!D149</f>
        <v>A14</v>
      </c>
      <c r="G220" s="10">
        <f>'Salary and Cost Data'!E149</f>
        <v>5709</v>
      </c>
      <c r="H220" s="10">
        <f>'Salary and Cost Data'!F149</f>
        <v>6281</v>
      </c>
      <c r="I220" s="10">
        <f>'Salary and Cost Data'!G149</f>
        <v>6852</v>
      </c>
      <c r="J220" s="10">
        <f>'Salary and Cost Data'!H149</f>
        <v>7423</v>
      </c>
      <c r="K220" s="10">
        <f>'Salary and Cost Data'!I149</f>
        <v>7993</v>
      </c>
      <c r="L220" s="10">
        <f>'Salary and Cost Data'!J149</f>
        <v>24724</v>
      </c>
      <c r="M220" s="9">
        <f>'Salary and Cost Data'!K149</f>
        <v>1</v>
      </c>
      <c r="AJ220" s="100"/>
      <c r="AK220" s="102"/>
    </row>
    <row r="221" spans="3:37" ht="15.6" hidden="1" x14ac:dyDescent="0.3">
      <c r="C221" s="8" t="str">
        <f>'Salary and Cost Data'!A150</f>
        <v>CORR SUP LIC TRDE SUP III</v>
      </c>
      <c r="D221" s="9" t="str">
        <f>'Salary and Cost Data'!B150</f>
        <v>A</v>
      </c>
      <c r="E221" s="9" t="str">
        <f>'Salary and Cost Data'!C150</f>
        <v>A1K3XX</v>
      </c>
      <c r="F221" s="9" t="str">
        <f>'Salary and Cost Data'!D150</f>
        <v>A16</v>
      </c>
      <c r="G221" s="10">
        <f>'Salary and Cost Data'!E150</f>
        <v>6294</v>
      </c>
      <c r="H221" s="10">
        <f>'Salary and Cost Data'!F150</f>
        <v>6924</v>
      </c>
      <c r="I221" s="10">
        <f>'Salary and Cost Data'!G150</f>
        <v>7553</v>
      </c>
      <c r="J221" s="10">
        <f>'Salary and Cost Data'!H150</f>
        <v>8183</v>
      </c>
      <c r="K221" s="10">
        <f>'Salary and Cost Data'!I150</f>
        <v>8813</v>
      </c>
      <c r="L221" s="10">
        <f>'Salary and Cost Data'!J150</f>
        <v>24724</v>
      </c>
      <c r="M221" s="9">
        <f>'Salary and Cost Data'!K150</f>
        <v>0</v>
      </c>
      <c r="AJ221" s="100"/>
      <c r="AK221" s="102"/>
    </row>
    <row r="222" spans="3:37" ht="15.6" hidden="1" x14ac:dyDescent="0.3">
      <c r="C222" s="8" t="str">
        <f>'Salary and Cost Data'!A151</f>
        <v>CORR SUPP TRADES SUPV I</v>
      </c>
      <c r="D222" s="9" t="str">
        <f>'Salary and Cost Data'!B151</f>
        <v>A</v>
      </c>
      <c r="E222" s="9" t="str">
        <f>'Salary and Cost Data'!C151</f>
        <v>A1L1XX</v>
      </c>
      <c r="F222" s="9" t="str">
        <f>'Salary and Cost Data'!D151</f>
        <v>A11</v>
      </c>
      <c r="G222" s="10">
        <f>'Salary and Cost Data'!E151</f>
        <v>4932</v>
      </c>
      <c r="H222" s="10">
        <f>'Salary and Cost Data'!F151</f>
        <v>5425</v>
      </c>
      <c r="I222" s="10">
        <f>'Salary and Cost Data'!G151</f>
        <v>5918</v>
      </c>
      <c r="J222" s="10">
        <f>'Salary and Cost Data'!H151</f>
        <v>6411</v>
      </c>
      <c r="K222" s="10">
        <f>'Salary and Cost Data'!I151</f>
        <v>6904</v>
      </c>
      <c r="L222" s="10">
        <f>'Salary and Cost Data'!J151</f>
        <v>24724</v>
      </c>
      <c r="M222" s="9">
        <f>'Salary and Cost Data'!K151</f>
        <v>1</v>
      </c>
      <c r="AJ222" s="100"/>
      <c r="AK222" s="102"/>
    </row>
    <row r="223" spans="3:37" ht="15.6" hidden="1" x14ac:dyDescent="0.3">
      <c r="C223" s="8" t="str">
        <f>'Salary and Cost Data'!A152</f>
        <v>CORR SUPP TRADES SUPV II</v>
      </c>
      <c r="D223" s="9" t="str">
        <f>'Salary and Cost Data'!B152</f>
        <v>A</v>
      </c>
      <c r="E223" s="9" t="str">
        <f>'Salary and Cost Data'!C152</f>
        <v>A1L2XX</v>
      </c>
      <c r="F223" s="9" t="str">
        <f>'Salary and Cost Data'!D152</f>
        <v>A13</v>
      </c>
      <c r="G223" s="10">
        <f>'Salary and Cost Data'!E152</f>
        <v>5437</v>
      </c>
      <c r="H223" s="10">
        <f>'Salary and Cost Data'!F152</f>
        <v>5981</v>
      </c>
      <c r="I223" s="10">
        <f>'Salary and Cost Data'!G152</f>
        <v>6525</v>
      </c>
      <c r="J223" s="10">
        <f>'Salary and Cost Data'!H152</f>
        <v>7069</v>
      </c>
      <c r="K223" s="10">
        <f>'Salary and Cost Data'!I152</f>
        <v>7613</v>
      </c>
      <c r="L223" s="10">
        <f>'Salary and Cost Data'!J152</f>
        <v>24724</v>
      </c>
      <c r="M223" s="9">
        <f>'Salary and Cost Data'!K152</f>
        <v>1</v>
      </c>
      <c r="AJ223" s="100"/>
      <c r="AK223" s="102"/>
    </row>
    <row r="224" spans="3:37" ht="15.6" hidden="1" x14ac:dyDescent="0.3">
      <c r="C224" s="8" t="str">
        <f>'Salary and Cost Data'!A153</f>
        <v>CORR SUPP TRADES SUPV III</v>
      </c>
      <c r="D224" s="9" t="str">
        <f>'Salary and Cost Data'!B153</f>
        <v>A</v>
      </c>
      <c r="E224" s="9" t="str">
        <f>'Salary and Cost Data'!C153</f>
        <v>A1L3XX</v>
      </c>
      <c r="F224" s="9" t="str">
        <f>'Salary and Cost Data'!D153</f>
        <v>A15</v>
      </c>
      <c r="G224" s="10">
        <f>'Salary and Cost Data'!E153</f>
        <v>5995</v>
      </c>
      <c r="H224" s="10">
        <f>'Salary and Cost Data'!F153</f>
        <v>6595</v>
      </c>
      <c r="I224" s="10">
        <f>'Salary and Cost Data'!G153</f>
        <v>7194</v>
      </c>
      <c r="J224" s="10">
        <f>'Salary and Cost Data'!H153</f>
        <v>7793</v>
      </c>
      <c r="K224" s="10">
        <f>'Salary and Cost Data'!I153</f>
        <v>8392</v>
      </c>
      <c r="L224" s="10">
        <f>'Salary and Cost Data'!J153</f>
        <v>24724</v>
      </c>
      <c r="M224" s="9">
        <f>'Salary and Cost Data'!K153</f>
        <v>0</v>
      </c>
      <c r="AJ224" s="100"/>
      <c r="AK224" s="102"/>
    </row>
    <row r="225" spans="3:37" ht="15.6" hidden="1" x14ac:dyDescent="0.3">
      <c r="C225" s="8" t="str">
        <f>'Salary and Cost Data'!A154</f>
        <v>CORR SUPP TRADES SUPV IV</v>
      </c>
      <c r="D225" s="9" t="str">
        <f>'Salary and Cost Data'!B154</f>
        <v>A</v>
      </c>
      <c r="E225" s="9" t="str">
        <f>'Salary and Cost Data'!C154</f>
        <v>A1L4XX</v>
      </c>
      <c r="F225" s="9" t="str">
        <f>'Salary and Cost Data'!D154</f>
        <v>A17</v>
      </c>
      <c r="G225" s="10">
        <f>'Salary and Cost Data'!E154</f>
        <v>6610</v>
      </c>
      <c r="H225" s="10">
        <f>'Salary and Cost Data'!F154</f>
        <v>7271</v>
      </c>
      <c r="I225" s="10">
        <f>'Salary and Cost Data'!G154</f>
        <v>7931</v>
      </c>
      <c r="J225" s="10">
        <f>'Salary and Cost Data'!H154</f>
        <v>8592</v>
      </c>
      <c r="K225" s="10">
        <f>'Salary and Cost Data'!I154</f>
        <v>9252</v>
      </c>
      <c r="L225" s="10">
        <f>'Salary and Cost Data'!J154</f>
        <v>24724</v>
      </c>
      <c r="M225" s="9">
        <f>'Salary and Cost Data'!K154</f>
        <v>0</v>
      </c>
      <c r="AJ225" s="100"/>
      <c r="AK225" s="102"/>
    </row>
    <row r="226" spans="3:37" ht="15.6" hidden="1" x14ac:dyDescent="0.3">
      <c r="C226" s="8" t="str">
        <f>'Salary and Cost Data'!A155</f>
        <v>CORR/YTH SEC OFF IV</v>
      </c>
      <c r="D226" s="9" t="str">
        <f>'Salary and Cost Data'!B155</f>
        <v>A</v>
      </c>
      <c r="E226" s="9" t="str">
        <f>'Salary and Cost Data'!C155</f>
        <v>A1D6XX</v>
      </c>
      <c r="F226" s="9" t="str">
        <f>'Salary and Cost Data'!D155</f>
        <v>A15</v>
      </c>
      <c r="G226" s="10">
        <f>'Salary and Cost Data'!E155</f>
        <v>5995</v>
      </c>
      <c r="H226" s="10">
        <f>'Salary and Cost Data'!F155</f>
        <v>6595</v>
      </c>
      <c r="I226" s="10">
        <f>'Salary and Cost Data'!G155</f>
        <v>7194</v>
      </c>
      <c r="J226" s="10">
        <f>'Salary and Cost Data'!H155</f>
        <v>7793</v>
      </c>
      <c r="K226" s="10">
        <f>'Salary and Cost Data'!I155</f>
        <v>8392</v>
      </c>
      <c r="L226" s="10">
        <f>'Salary and Cost Data'!J155</f>
        <v>24724</v>
      </c>
      <c r="M226" s="9">
        <f>'Salary and Cost Data'!K155</f>
        <v>1</v>
      </c>
      <c r="AJ226" s="100"/>
      <c r="AK226" s="102"/>
    </row>
    <row r="227" spans="3:37" ht="15.6" hidden="1" x14ac:dyDescent="0.3">
      <c r="C227" s="8" t="str">
        <f>'Salary and Cost Data'!A156</f>
        <v>CORR/YTH SEC OFF V</v>
      </c>
      <c r="D227" s="9" t="str">
        <f>'Salary and Cost Data'!B156</f>
        <v>A</v>
      </c>
      <c r="E227" s="9" t="str">
        <f>'Salary and Cost Data'!C156</f>
        <v>A1D7XX</v>
      </c>
      <c r="F227" s="9" t="str">
        <f>'Salary and Cost Data'!D156</f>
        <v>A16</v>
      </c>
      <c r="G227" s="10">
        <f>'Salary and Cost Data'!E156</f>
        <v>6294</v>
      </c>
      <c r="H227" s="10">
        <f>'Salary and Cost Data'!F156</f>
        <v>6924</v>
      </c>
      <c r="I227" s="10">
        <f>'Salary and Cost Data'!G156</f>
        <v>7553</v>
      </c>
      <c r="J227" s="10">
        <f>'Salary and Cost Data'!H156</f>
        <v>8183</v>
      </c>
      <c r="K227" s="10">
        <f>'Salary and Cost Data'!I156</f>
        <v>8813</v>
      </c>
      <c r="L227" s="10">
        <f>'Salary and Cost Data'!J156</f>
        <v>24724</v>
      </c>
      <c r="M227" s="9">
        <f>'Salary and Cost Data'!K156</f>
        <v>0</v>
      </c>
      <c r="AJ227" s="100"/>
      <c r="AK227" s="102"/>
    </row>
    <row r="228" spans="3:37" ht="15.6" hidden="1" x14ac:dyDescent="0.3">
      <c r="C228" s="8" t="str">
        <f>'Salary and Cost Data'!A157</f>
        <v>CORR/YTH/CLIN SEC INTERN</v>
      </c>
      <c r="D228" s="9" t="str">
        <f>'Salary and Cost Data'!B157</f>
        <v>A</v>
      </c>
      <c r="E228" s="9" t="str">
        <f>'Salary and Cost Data'!C157</f>
        <v>A1D1IX</v>
      </c>
      <c r="F228" s="9" t="str">
        <f>'Salary and Cost Data'!D157</f>
        <v>A02</v>
      </c>
      <c r="G228" s="10">
        <f>'Salary and Cost Data'!E157</f>
        <v>3180</v>
      </c>
      <c r="H228" s="10">
        <f>'Salary and Cost Data'!F157</f>
        <v>3498</v>
      </c>
      <c r="I228" s="10">
        <f>'Salary and Cost Data'!G157</f>
        <v>3815</v>
      </c>
      <c r="J228" s="10">
        <f>'Salary and Cost Data'!H157</f>
        <v>4133</v>
      </c>
      <c r="K228" s="10">
        <f>'Salary and Cost Data'!I157</f>
        <v>4451</v>
      </c>
      <c r="L228" s="10">
        <f>'Salary and Cost Data'!J157</f>
        <v>24724</v>
      </c>
      <c r="M228" s="9">
        <f>'Salary and Cost Data'!K157</f>
        <v>1</v>
      </c>
      <c r="AJ228" s="100"/>
      <c r="AK228" s="102"/>
    </row>
    <row r="229" spans="3:37" ht="15.6" hidden="1" x14ac:dyDescent="0.3">
      <c r="C229" s="8" t="str">
        <f>'Salary and Cost Data'!A158</f>
        <v>CORR/YTH/CLIN SEC OFF I</v>
      </c>
      <c r="D229" s="9" t="str">
        <f>'Salary and Cost Data'!B158</f>
        <v>A</v>
      </c>
      <c r="E229" s="9" t="str">
        <f>'Salary and Cost Data'!C158</f>
        <v>A1D2TX</v>
      </c>
      <c r="F229" s="9" t="str">
        <f>'Salary and Cost Data'!D158</f>
        <v>A10</v>
      </c>
      <c r="G229" s="10">
        <f>'Salary and Cost Data'!E158</f>
        <v>4697</v>
      </c>
      <c r="H229" s="10">
        <f>'Salary and Cost Data'!F158</f>
        <v>5167</v>
      </c>
      <c r="I229" s="10">
        <f>'Salary and Cost Data'!G158</f>
        <v>5636</v>
      </c>
      <c r="J229" s="10">
        <f>'Salary and Cost Data'!H158</f>
        <v>6106</v>
      </c>
      <c r="K229" s="10">
        <f>'Salary and Cost Data'!I158</f>
        <v>6576</v>
      </c>
      <c r="L229" s="10">
        <f>'Salary and Cost Data'!J158</f>
        <v>24724</v>
      </c>
      <c r="M229" s="9">
        <f>'Salary and Cost Data'!K158</f>
        <v>1</v>
      </c>
      <c r="AJ229" s="100"/>
      <c r="AK229" s="102"/>
    </row>
    <row r="230" spans="3:37" ht="15.6" hidden="1" x14ac:dyDescent="0.3">
      <c r="C230" s="8" t="str">
        <f>'Salary and Cost Data'!A159</f>
        <v>CORR/YTH/CLIN SEC OFF II</v>
      </c>
      <c r="D230" s="9" t="str">
        <f>'Salary and Cost Data'!B159</f>
        <v>A</v>
      </c>
      <c r="E230" s="9" t="str">
        <f>'Salary and Cost Data'!C159</f>
        <v>A1D3XX</v>
      </c>
      <c r="F230" s="9" t="str">
        <f>'Salary and Cost Data'!D159</f>
        <v>A11</v>
      </c>
      <c r="G230" s="10">
        <f>'Salary and Cost Data'!E159</f>
        <v>4932</v>
      </c>
      <c r="H230" s="10">
        <f>'Salary and Cost Data'!F159</f>
        <v>5425</v>
      </c>
      <c r="I230" s="10">
        <f>'Salary and Cost Data'!G159</f>
        <v>5918</v>
      </c>
      <c r="J230" s="10">
        <f>'Salary and Cost Data'!H159</f>
        <v>6411</v>
      </c>
      <c r="K230" s="10">
        <f>'Salary and Cost Data'!I159</f>
        <v>6904</v>
      </c>
      <c r="L230" s="10">
        <f>'Salary and Cost Data'!J159</f>
        <v>24724</v>
      </c>
      <c r="M230" s="9">
        <f>'Salary and Cost Data'!K159</f>
        <v>1</v>
      </c>
      <c r="AJ230" s="100"/>
      <c r="AK230" s="102"/>
    </row>
    <row r="231" spans="3:37" ht="15.6" hidden="1" x14ac:dyDescent="0.3">
      <c r="C231" s="8" t="str">
        <f>'Salary and Cost Data'!A160</f>
        <v>CORR/YTH/CLN SEC SPEC III</v>
      </c>
      <c r="D231" s="9" t="str">
        <f>'Salary and Cost Data'!B160</f>
        <v>A</v>
      </c>
      <c r="E231" s="9" t="str">
        <f>'Salary and Cost Data'!C160</f>
        <v>A1D4XX</v>
      </c>
      <c r="F231" s="9" t="str">
        <f>'Salary and Cost Data'!D160</f>
        <v>A13</v>
      </c>
      <c r="G231" s="10">
        <f>'Salary and Cost Data'!E160</f>
        <v>5437</v>
      </c>
      <c r="H231" s="10">
        <f>'Salary and Cost Data'!F160</f>
        <v>5981</v>
      </c>
      <c r="I231" s="10">
        <f>'Salary and Cost Data'!G160</f>
        <v>6525</v>
      </c>
      <c r="J231" s="10">
        <f>'Salary and Cost Data'!H160</f>
        <v>7069</v>
      </c>
      <c r="K231" s="10">
        <f>'Salary and Cost Data'!I160</f>
        <v>7613</v>
      </c>
      <c r="L231" s="10">
        <f>'Salary and Cost Data'!J160</f>
        <v>24724</v>
      </c>
      <c r="M231" s="9">
        <f>'Salary and Cost Data'!K160</f>
        <v>1</v>
      </c>
      <c r="AJ231" s="100"/>
      <c r="AK231" s="102"/>
    </row>
    <row r="232" spans="3:37" ht="15.6" hidden="1" x14ac:dyDescent="0.3">
      <c r="C232" s="8" t="str">
        <f>'Salary and Cost Data'!A161</f>
        <v>CORR/YTH/CLN SEC SUPV III</v>
      </c>
      <c r="D232" s="9" t="str">
        <f>'Salary and Cost Data'!B161</f>
        <v>A</v>
      </c>
      <c r="E232" s="9" t="str">
        <f>'Salary and Cost Data'!C161</f>
        <v>A1D5XX</v>
      </c>
      <c r="F232" s="9" t="str">
        <f>'Salary and Cost Data'!D161</f>
        <v>A13</v>
      </c>
      <c r="G232" s="10">
        <f>'Salary and Cost Data'!E161</f>
        <v>5437</v>
      </c>
      <c r="H232" s="10">
        <f>'Salary and Cost Data'!F161</f>
        <v>5981</v>
      </c>
      <c r="I232" s="10">
        <f>'Salary and Cost Data'!G161</f>
        <v>6525</v>
      </c>
      <c r="J232" s="10">
        <f>'Salary and Cost Data'!H161</f>
        <v>7069</v>
      </c>
      <c r="K232" s="10">
        <f>'Salary and Cost Data'!I161</f>
        <v>7613</v>
      </c>
      <c r="L232" s="10">
        <f>'Salary and Cost Data'!J161</f>
        <v>24724</v>
      </c>
      <c r="M232" s="9">
        <f>'Salary and Cost Data'!K161</f>
        <v>1</v>
      </c>
      <c r="AJ232" s="100"/>
      <c r="AK232" s="102"/>
    </row>
    <row r="233" spans="3:37" ht="15.6" hidden="1" x14ac:dyDescent="0.3">
      <c r="C233" s="8" t="str">
        <f>'Salary and Cost Data'!A162</f>
        <v>CORRECTIONS CASE MGR I</v>
      </c>
      <c r="D233" s="9" t="str">
        <f>'Salary and Cost Data'!B162</f>
        <v>A</v>
      </c>
      <c r="E233" s="9" t="str">
        <f>'Salary and Cost Data'!C162</f>
        <v>A1A1XX</v>
      </c>
      <c r="F233" s="9" t="str">
        <f>'Salary and Cost Data'!D162</f>
        <v>A13</v>
      </c>
      <c r="G233" s="10">
        <f>'Salary and Cost Data'!E162</f>
        <v>5437</v>
      </c>
      <c r="H233" s="10">
        <f>'Salary and Cost Data'!F162</f>
        <v>5981</v>
      </c>
      <c r="I233" s="10">
        <f>'Salary and Cost Data'!G162</f>
        <v>6525</v>
      </c>
      <c r="J233" s="10">
        <f>'Salary and Cost Data'!H162</f>
        <v>7069</v>
      </c>
      <c r="K233" s="10">
        <f>'Salary and Cost Data'!I162</f>
        <v>7613</v>
      </c>
      <c r="L233" s="10">
        <f>'Salary and Cost Data'!J162</f>
        <v>24724</v>
      </c>
      <c r="M233" s="9">
        <f>'Salary and Cost Data'!K162</f>
        <v>1</v>
      </c>
      <c r="AJ233" s="100"/>
      <c r="AK233" s="102"/>
    </row>
    <row r="234" spans="3:37" ht="15.6" hidden="1" x14ac:dyDescent="0.3">
      <c r="C234" s="8" t="str">
        <f>'Salary and Cost Data'!A163</f>
        <v>CORRECTIONS CASE MGR II</v>
      </c>
      <c r="D234" s="9" t="str">
        <f>'Salary and Cost Data'!B163</f>
        <v>A</v>
      </c>
      <c r="E234" s="9" t="str">
        <f>'Salary and Cost Data'!C163</f>
        <v>A1A2XX</v>
      </c>
      <c r="F234" s="9" t="str">
        <f>'Salary and Cost Data'!D163</f>
        <v>A15</v>
      </c>
      <c r="G234" s="10">
        <f>'Salary and Cost Data'!E163</f>
        <v>5995</v>
      </c>
      <c r="H234" s="10">
        <f>'Salary and Cost Data'!F163</f>
        <v>6595</v>
      </c>
      <c r="I234" s="10">
        <f>'Salary and Cost Data'!G163</f>
        <v>7194</v>
      </c>
      <c r="J234" s="10">
        <f>'Salary and Cost Data'!H163</f>
        <v>7793</v>
      </c>
      <c r="K234" s="10">
        <f>'Salary and Cost Data'!I163</f>
        <v>8392</v>
      </c>
      <c r="L234" s="10">
        <f>'Salary and Cost Data'!J163</f>
        <v>24724</v>
      </c>
      <c r="M234" s="9">
        <f>'Salary and Cost Data'!K163</f>
        <v>1</v>
      </c>
      <c r="AJ234" s="100"/>
      <c r="AK234" s="102"/>
    </row>
    <row r="235" spans="3:37" ht="15.6" hidden="1" x14ac:dyDescent="0.3">
      <c r="C235" s="8" t="str">
        <f>'Salary and Cost Data'!A164</f>
        <v>CORRECTIONS CASE MGR III</v>
      </c>
      <c r="D235" s="9" t="str">
        <f>'Salary and Cost Data'!B164</f>
        <v>A</v>
      </c>
      <c r="E235" s="9" t="str">
        <f>'Salary and Cost Data'!C164</f>
        <v>A1A3XX</v>
      </c>
      <c r="F235" s="9" t="str">
        <f>'Salary and Cost Data'!D164</f>
        <v>A17</v>
      </c>
      <c r="G235" s="10">
        <f>'Salary and Cost Data'!E164</f>
        <v>6610</v>
      </c>
      <c r="H235" s="10">
        <f>'Salary and Cost Data'!F164</f>
        <v>7271</v>
      </c>
      <c r="I235" s="10">
        <f>'Salary and Cost Data'!G164</f>
        <v>7931</v>
      </c>
      <c r="J235" s="10">
        <f>'Salary and Cost Data'!H164</f>
        <v>8592</v>
      </c>
      <c r="K235" s="10">
        <f>'Salary and Cost Data'!I164</f>
        <v>9252</v>
      </c>
      <c r="L235" s="10">
        <f>'Salary and Cost Data'!J164</f>
        <v>24724</v>
      </c>
      <c r="M235" s="9">
        <f>'Salary and Cost Data'!K164</f>
        <v>0</v>
      </c>
      <c r="AJ235" s="100"/>
      <c r="AK235" s="102"/>
    </row>
    <row r="236" spans="3:37" ht="15.6" hidden="1" x14ac:dyDescent="0.3">
      <c r="C236" s="8" t="str">
        <f>'Salary and Cost Data'!A165</f>
        <v>CORRECTL INDUS SUPV I</v>
      </c>
      <c r="D236" s="9" t="str">
        <f>'Salary and Cost Data'!B165</f>
        <v>D</v>
      </c>
      <c r="E236" s="9" t="str">
        <f>'Salary and Cost Data'!C165</f>
        <v>D9A1XX</v>
      </c>
      <c r="F236" s="9" t="str">
        <f>'Salary and Cost Data'!D165</f>
        <v>D09</v>
      </c>
      <c r="G236" s="10">
        <f>'Salary and Cost Data'!E165</f>
        <v>4154</v>
      </c>
      <c r="H236" s="10">
        <f>'Salary and Cost Data'!F165</f>
        <v>4570</v>
      </c>
      <c r="I236" s="10">
        <f>'Salary and Cost Data'!G165</f>
        <v>4985</v>
      </c>
      <c r="J236" s="10">
        <f>'Salary and Cost Data'!H165</f>
        <v>5401</v>
      </c>
      <c r="K236" s="10">
        <f>'Salary and Cost Data'!I165</f>
        <v>5816</v>
      </c>
      <c r="L236" s="10">
        <f>'Salary and Cost Data'!J165</f>
        <v>24724</v>
      </c>
      <c r="M236" s="9">
        <f>'Salary and Cost Data'!K165</f>
        <v>1</v>
      </c>
      <c r="AJ236" s="100"/>
      <c r="AK236" s="102"/>
    </row>
    <row r="237" spans="3:37" ht="15.6" hidden="1" x14ac:dyDescent="0.3">
      <c r="C237" s="8" t="str">
        <f>'Salary and Cost Data'!A166</f>
        <v>CORRECTL INDUS SUPV II</v>
      </c>
      <c r="D237" s="9" t="str">
        <f>'Salary and Cost Data'!B166</f>
        <v>D</v>
      </c>
      <c r="E237" s="9" t="str">
        <f>'Salary and Cost Data'!C166</f>
        <v>D9A2XX</v>
      </c>
      <c r="F237" s="9" t="str">
        <f>'Salary and Cost Data'!D166</f>
        <v>D12</v>
      </c>
      <c r="G237" s="10">
        <f>'Salary and Cost Data'!E166</f>
        <v>4809</v>
      </c>
      <c r="H237" s="10">
        <f>'Salary and Cost Data'!F166</f>
        <v>5290</v>
      </c>
      <c r="I237" s="10">
        <f>'Salary and Cost Data'!G166</f>
        <v>5771</v>
      </c>
      <c r="J237" s="10">
        <f>'Salary and Cost Data'!H166</f>
        <v>6252</v>
      </c>
      <c r="K237" s="10">
        <f>'Salary and Cost Data'!I166</f>
        <v>6733</v>
      </c>
      <c r="L237" s="10">
        <f>'Salary and Cost Data'!J166</f>
        <v>24724</v>
      </c>
      <c r="M237" s="9">
        <f>'Salary and Cost Data'!K166</f>
        <v>1</v>
      </c>
      <c r="AJ237" s="100"/>
      <c r="AK237" s="102"/>
    </row>
    <row r="238" spans="3:37" ht="15.6" hidden="1" x14ac:dyDescent="0.3">
      <c r="C238" s="8" t="str">
        <f>'Salary and Cost Data'!A167</f>
        <v>CORRECTL INDUS SUPV III</v>
      </c>
      <c r="D238" s="9" t="str">
        <f>'Salary and Cost Data'!B167</f>
        <v>D</v>
      </c>
      <c r="E238" s="9" t="str">
        <f>'Salary and Cost Data'!C167</f>
        <v>D9A3XX</v>
      </c>
      <c r="F238" s="9" t="str">
        <f>'Salary and Cost Data'!D167</f>
        <v>D18</v>
      </c>
      <c r="G238" s="10">
        <f>'Salary and Cost Data'!E167</f>
        <v>6445</v>
      </c>
      <c r="H238" s="10">
        <f>'Salary and Cost Data'!F167</f>
        <v>7090</v>
      </c>
      <c r="I238" s="10">
        <f>'Salary and Cost Data'!G167</f>
        <v>7734</v>
      </c>
      <c r="J238" s="10">
        <f>'Salary and Cost Data'!H167</f>
        <v>8379</v>
      </c>
      <c r="K238" s="10">
        <f>'Salary and Cost Data'!I167</f>
        <v>9023</v>
      </c>
      <c r="L238" s="10">
        <f>'Salary and Cost Data'!J167</f>
        <v>24724</v>
      </c>
      <c r="M238" s="9">
        <f>'Salary and Cost Data'!K167</f>
        <v>1</v>
      </c>
      <c r="AJ238" s="100"/>
      <c r="AK238" s="102"/>
    </row>
    <row r="239" spans="3:37" ht="15.6" hidden="1" x14ac:dyDescent="0.3">
      <c r="C239" s="8" t="str">
        <f>'Salary and Cost Data'!A168</f>
        <v>CORRL ACCOUNT SALES REP</v>
      </c>
      <c r="D239" s="9" t="str">
        <f>'Salary and Cost Data'!B168</f>
        <v>H</v>
      </c>
      <c r="E239" s="9" t="str">
        <f>'Salary and Cost Data'!C168</f>
        <v>H6L1XX</v>
      </c>
      <c r="F239" s="9" t="str">
        <f>'Salary and Cost Data'!D168</f>
        <v>H12</v>
      </c>
      <c r="G239" s="10">
        <f>'Salary and Cost Data'!E168</f>
        <v>4809</v>
      </c>
      <c r="H239" s="10">
        <f>'Salary and Cost Data'!F168</f>
        <v>5531</v>
      </c>
      <c r="I239" s="10">
        <f>'Salary and Cost Data'!G168</f>
        <v>6252</v>
      </c>
      <c r="J239" s="10">
        <f>'Salary and Cost Data'!H168</f>
        <v>6974</v>
      </c>
      <c r="K239" s="10">
        <f>'Salary and Cost Data'!I168</f>
        <v>7695</v>
      </c>
      <c r="L239" s="10">
        <f>'Salary and Cost Data'!J168</f>
        <v>24724</v>
      </c>
      <c r="M239" s="9">
        <f>'Salary and Cost Data'!K168</f>
        <v>0</v>
      </c>
      <c r="AJ239" s="100"/>
      <c r="AK239" s="102"/>
    </row>
    <row r="240" spans="3:37" ht="15.6" hidden="1" x14ac:dyDescent="0.3">
      <c r="C240" s="8" t="str">
        <f>'Salary and Cost Data'!A169</f>
        <v>CRIMINAL INVESTIGATOR I</v>
      </c>
      <c r="D240" s="9" t="str">
        <f>'Salary and Cost Data'!B169</f>
        <v>A</v>
      </c>
      <c r="E240" s="9" t="str">
        <f>'Salary and Cost Data'!C169</f>
        <v>A2A2TX</v>
      </c>
      <c r="F240" s="9" t="str">
        <f>'Salary and Cost Data'!D169</f>
        <v>A11</v>
      </c>
      <c r="G240" s="10">
        <f>'Salary and Cost Data'!E169</f>
        <v>4932</v>
      </c>
      <c r="H240" s="10">
        <f>'Salary and Cost Data'!F169</f>
        <v>5425</v>
      </c>
      <c r="I240" s="10">
        <f>'Salary and Cost Data'!G169</f>
        <v>5918</v>
      </c>
      <c r="J240" s="10">
        <f>'Salary and Cost Data'!H169</f>
        <v>6411</v>
      </c>
      <c r="K240" s="10">
        <f>'Salary and Cost Data'!I169</f>
        <v>6904</v>
      </c>
      <c r="L240" s="10">
        <f>'Salary and Cost Data'!J169</f>
        <v>24724</v>
      </c>
      <c r="M240" s="9">
        <f>'Salary and Cost Data'!K169</f>
        <v>0</v>
      </c>
      <c r="AJ240" s="100"/>
      <c r="AK240" s="102"/>
    </row>
    <row r="241" spans="3:37" ht="15.6" hidden="1" x14ac:dyDescent="0.3">
      <c r="C241" s="8" t="str">
        <f>'Salary and Cost Data'!A170</f>
        <v>CRIMINAL INVESTIGATOR II</v>
      </c>
      <c r="D241" s="9" t="str">
        <f>'Salary and Cost Data'!B170</f>
        <v>A</v>
      </c>
      <c r="E241" s="9" t="str">
        <f>'Salary and Cost Data'!C170</f>
        <v>A2A3XX</v>
      </c>
      <c r="F241" s="9" t="str">
        <f>'Salary and Cost Data'!D170</f>
        <v>A13</v>
      </c>
      <c r="G241" s="10">
        <f>'Salary and Cost Data'!E170</f>
        <v>5437</v>
      </c>
      <c r="H241" s="10">
        <f>'Salary and Cost Data'!F170</f>
        <v>5981</v>
      </c>
      <c r="I241" s="10">
        <f>'Salary and Cost Data'!G170</f>
        <v>6525</v>
      </c>
      <c r="J241" s="10">
        <f>'Salary and Cost Data'!H170</f>
        <v>7069</v>
      </c>
      <c r="K241" s="10">
        <f>'Salary and Cost Data'!I170</f>
        <v>7613</v>
      </c>
      <c r="L241" s="10">
        <f>'Salary and Cost Data'!J170</f>
        <v>24724</v>
      </c>
      <c r="M241" s="9">
        <f>'Salary and Cost Data'!K170</f>
        <v>0</v>
      </c>
      <c r="AJ241" s="100"/>
      <c r="AK241" s="102"/>
    </row>
    <row r="242" spans="3:37" ht="15.6" hidden="1" x14ac:dyDescent="0.3">
      <c r="C242" s="8" t="str">
        <f>'Salary and Cost Data'!A171</f>
        <v>CRIMINAL INVESTIGATOR III</v>
      </c>
      <c r="D242" s="9" t="str">
        <f>'Salary and Cost Data'!B171</f>
        <v>A</v>
      </c>
      <c r="E242" s="9" t="str">
        <f>'Salary and Cost Data'!C171</f>
        <v>A2A4XX</v>
      </c>
      <c r="F242" s="9" t="str">
        <f>'Salary and Cost Data'!D171</f>
        <v>A15</v>
      </c>
      <c r="G242" s="10">
        <f>'Salary and Cost Data'!E171</f>
        <v>5995</v>
      </c>
      <c r="H242" s="10">
        <f>'Salary and Cost Data'!F171</f>
        <v>6595</v>
      </c>
      <c r="I242" s="10">
        <f>'Salary and Cost Data'!G171</f>
        <v>7194</v>
      </c>
      <c r="J242" s="10">
        <f>'Salary and Cost Data'!H171</f>
        <v>7793</v>
      </c>
      <c r="K242" s="10">
        <f>'Salary and Cost Data'!I171</f>
        <v>8392</v>
      </c>
      <c r="L242" s="10">
        <f>'Salary and Cost Data'!J171</f>
        <v>24724</v>
      </c>
      <c r="M242" s="9">
        <f>'Salary and Cost Data'!K171</f>
        <v>0</v>
      </c>
      <c r="AJ242" s="100"/>
      <c r="AK242" s="102"/>
    </row>
    <row r="243" spans="3:37" ht="15.6" hidden="1" x14ac:dyDescent="0.3">
      <c r="C243" s="8" t="str">
        <f>'Salary and Cost Data'!A172</f>
        <v>CRIMINAL INVESTIGATOR IV</v>
      </c>
      <c r="D243" s="9" t="str">
        <f>'Salary and Cost Data'!B172</f>
        <v>A</v>
      </c>
      <c r="E243" s="9" t="str">
        <f>'Salary and Cost Data'!C172</f>
        <v>A2A5XX</v>
      </c>
      <c r="F243" s="9" t="str">
        <f>'Salary and Cost Data'!D172</f>
        <v>A18</v>
      </c>
      <c r="G243" s="10">
        <f>'Salary and Cost Data'!E172</f>
        <v>6939</v>
      </c>
      <c r="H243" s="10">
        <f>'Salary and Cost Data'!F172</f>
        <v>7634</v>
      </c>
      <c r="I243" s="10">
        <f>'Salary and Cost Data'!G172</f>
        <v>8328</v>
      </c>
      <c r="J243" s="10">
        <f>'Salary and Cost Data'!H172</f>
        <v>9022</v>
      </c>
      <c r="K243" s="10">
        <f>'Salary and Cost Data'!I172</f>
        <v>9715</v>
      </c>
      <c r="L243" s="10">
        <f>'Salary and Cost Data'!J172</f>
        <v>24724</v>
      </c>
      <c r="M243" s="9">
        <f>'Salary and Cost Data'!K172</f>
        <v>0</v>
      </c>
      <c r="AJ243" s="100"/>
      <c r="AK243" s="102"/>
    </row>
    <row r="244" spans="3:37" ht="15.6" hidden="1" x14ac:dyDescent="0.3">
      <c r="C244" s="8" t="str">
        <f>'Salary and Cost Data'!A173</f>
        <v>CRIMINAL INVESTIGATOR V</v>
      </c>
      <c r="D244" s="9" t="str">
        <f>'Salary and Cost Data'!B173</f>
        <v>A</v>
      </c>
      <c r="E244" s="9" t="str">
        <f>'Salary and Cost Data'!C173</f>
        <v>A2A6XX</v>
      </c>
      <c r="F244" s="9" t="str">
        <f>'Salary and Cost Data'!D173</f>
        <v>A21</v>
      </c>
      <c r="G244" s="10">
        <f>'Salary and Cost Data'!E173</f>
        <v>8033</v>
      </c>
      <c r="H244" s="10">
        <f>'Salary and Cost Data'!F173</f>
        <v>8837</v>
      </c>
      <c r="I244" s="10">
        <f>'Salary and Cost Data'!G173</f>
        <v>9641</v>
      </c>
      <c r="J244" s="10">
        <f>'Salary and Cost Data'!H173</f>
        <v>10444</v>
      </c>
      <c r="K244" s="10">
        <f>'Salary and Cost Data'!I173</f>
        <v>11247</v>
      </c>
      <c r="L244" s="10">
        <f>'Salary and Cost Data'!J173</f>
        <v>24724</v>
      </c>
      <c r="M244" s="9" t="str">
        <f>'Salary and Cost Data'!K173</f>
        <v>0</v>
      </c>
      <c r="AJ244" s="100"/>
      <c r="AK244" s="102"/>
    </row>
    <row r="245" spans="3:37" ht="15.6" hidden="1" x14ac:dyDescent="0.3">
      <c r="C245" s="8" t="str">
        <f>'Salary and Cost Data'!A174</f>
        <v>CRIMINAL INVESTIGATOR VI</v>
      </c>
      <c r="D245" s="9" t="str">
        <f>'Salary and Cost Data'!B174</f>
        <v>A</v>
      </c>
      <c r="E245" s="9" t="str">
        <f>'Salary and Cost Data'!C174</f>
        <v>A2A7XX</v>
      </c>
      <c r="F245" s="9" t="str">
        <f>'Salary and Cost Data'!D174</f>
        <v>A23</v>
      </c>
      <c r="G245" s="10">
        <f>'Salary and Cost Data'!E174</f>
        <v>8857</v>
      </c>
      <c r="H245" s="10">
        <f>'Salary and Cost Data'!F174</f>
        <v>9743</v>
      </c>
      <c r="I245" s="10">
        <f>'Salary and Cost Data'!G174</f>
        <v>10629</v>
      </c>
      <c r="J245" s="10">
        <f>'Salary and Cost Data'!H174</f>
        <v>11515</v>
      </c>
      <c r="K245" s="10">
        <f>'Salary and Cost Data'!I174</f>
        <v>12400</v>
      </c>
      <c r="L245" s="10">
        <f>'Salary and Cost Data'!J174</f>
        <v>24724</v>
      </c>
      <c r="M245" s="9" t="str">
        <f>'Salary and Cost Data'!K174</f>
        <v>0</v>
      </c>
      <c r="AJ245" s="100"/>
      <c r="AK245" s="102"/>
    </row>
    <row r="246" spans="3:37" ht="15.6" hidden="1" x14ac:dyDescent="0.3">
      <c r="C246" s="8" t="str">
        <f>'Salary and Cost Data'!A175</f>
        <v>CUSTODIAN I</v>
      </c>
      <c r="D246" s="9" t="str">
        <f>'Salary and Cost Data'!B175</f>
        <v>D</v>
      </c>
      <c r="E246" s="9" t="str">
        <f>'Salary and Cost Data'!C175</f>
        <v>D8B1TX</v>
      </c>
      <c r="F246" s="9" t="str">
        <f>'Salary and Cost Data'!D175</f>
        <v>D04</v>
      </c>
      <c r="G246" s="10">
        <f>'Salary and Cost Data'!E175</f>
        <v>3255</v>
      </c>
      <c r="H246" s="10">
        <f>'Salary and Cost Data'!F175</f>
        <v>3581</v>
      </c>
      <c r="I246" s="10">
        <f>'Salary and Cost Data'!G175</f>
        <v>3906</v>
      </c>
      <c r="J246" s="10">
        <f>'Salary and Cost Data'!H175</f>
        <v>4232</v>
      </c>
      <c r="K246" s="10">
        <f>'Salary and Cost Data'!I175</f>
        <v>4558</v>
      </c>
      <c r="L246" s="10">
        <f>'Salary and Cost Data'!J175</f>
        <v>24724</v>
      </c>
      <c r="M246" s="9">
        <f>'Salary and Cost Data'!K175</f>
        <v>1</v>
      </c>
      <c r="AJ246" s="100"/>
      <c r="AK246" s="102"/>
    </row>
    <row r="247" spans="3:37" ht="15.6" hidden="1" x14ac:dyDescent="0.3">
      <c r="C247" s="8" t="str">
        <f>'Salary and Cost Data'!A176</f>
        <v>CUSTODIAN II</v>
      </c>
      <c r="D247" s="9" t="str">
        <f>'Salary and Cost Data'!B176</f>
        <v>D</v>
      </c>
      <c r="E247" s="9" t="str">
        <f>'Salary and Cost Data'!C176</f>
        <v>D8B2XX</v>
      </c>
      <c r="F247" s="9" t="str">
        <f>'Salary and Cost Data'!D176</f>
        <v>D05</v>
      </c>
      <c r="G247" s="10">
        <f>'Salary and Cost Data'!E176</f>
        <v>3418</v>
      </c>
      <c r="H247" s="10">
        <f>'Salary and Cost Data'!F176</f>
        <v>3760</v>
      </c>
      <c r="I247" s="10">
        <f>'Salary and Cost Data'!G176</f>
        <v>4101</v>
      </c>
      <c r="J247" s="10">
        <f>'Salary and Cost Data'!H176</f>
        <v>4443</v>
      </c>
      <c r="K247" s="10">
        <f>'Salary and Cost Data'!I176</f>
        <v>4785</v>
      </c>
      <c r="L247" s="10">
        <f>'Salary and Cost Data'!J176</f>
        <v>24724</v>
      </c>
      <c r="M247" s="9">
        <f>'Salary and Cost Data'!K176</f>
        <v>1</v>
      </c>
      <c r="AJ247" s="100"/>
      <c r="AK247" s="102"/>
    </row>
    <row r="248" spans="3:37" ht="15.6" hidden="1" x14ac:dyDescent="0.3">
      <c r="C248" s="8" t="str">
        <f>'Salary and Cost Data'!A177</f>
        <v>CUSTODIAN III</v>
      </c>
      <c r="D248" s="9" t="str">
        <f>'Salary and Cost Data'!B177</f>
        <v>D</v>
      </c>
      <c r="E248" s="9" t="str">
        <f>'Salary and Cost Data'!C177</f>
        <v>D8B3XX</v>
      </c>
      <c r="F248" s="9" t="str">
        <f>'Salary and Cost Data'!D177</f>
        <v>D09</v>
      </c>
      <c r="G248" s="10">
        <f>'Salary and Cost Data'!E177</f>
        <v>4154</v>
      </c>
      <c r="H248" s="10">
        <f>'Salary and Cost Data'!F177</f>
        <v>4570</v>
      </c>
      <c r="I248" s="10">
        <f>'Salary and Cost Data'!G177</f>
        <v>4985</v>
      </c>
      <c r="J248" s="10">
        <f>'Salary and Cost Data'!H177</f>
        <v>5401</v>
      </c>
      <c r="K248" s="10">
        <f>'Salary and Cost Data'!I177</f>
        <v>5816</v>
      </c>
      <c r="L248" s="10">
        <f>'Salary and Cost Data'!J177</f>
        <v>24724</v>
      </c>
      <c r="M248" s="9">
        <f>'Salary and Cost Data'!K177</f>
        <v>1</v>
      </c>
      <c r="AJ248" s="100"/>
      <c r="AK248" s="102"/>
    </row>
    <row r="249" spans="3:37" ht="15.6" hidden="1" x14ac:dyDescent="0.3">
      <c r="C249" s="8" t="str">
        <f>'Salary and Cost Data'!A178</f>
        <v>CUSTODIAN IV</v>
      </c>
      <c r="D249" s="9" t="str">
        <f>'Salary and Cost Data'!B178</f>
        <v>D</v>
      </c>
      <c r="E249" s="9" t="str">
        <f>'Salary and Cost Data'!C178</f>
        <v>D8B4XX</v>
      </c>
      <c r="F249" s="9" t="str">
        <f>'Salary and Cost Data'!D178</f>
        <v>D12</v>
      </c>
      <c r="G249" s="10">
        <f>'Salary and Cost Data'!E178</f>
        <v>4809</v>
      </c>
      <c r="H249" s="10">
        <f>'Salary and Cost Data'!F178</f>
        <v>5290</v>
      </c>
      <c r="I249" s="10">
        <f>'Salary and Cost Data'!G178</f>
        <v>5771</v>
      </c>
      <c r="J249" s="10">
        <f>'Salary and Cost Data'!H178</f>
        <v>6252</v>
      </c>
      <c r="K249" s="10">
        <f>'Salary and Cost Data'!I178</f>
        <v>6733</v>
      </c>
      <c r="L249" s="10">
        <f>'Salary and Cost Data'!J178</f>
        <v>24724</v>
      </c>
      <c r="M249" s="9">
        <f>'Salary and Cost Data'!K178</f>
        <v>0</v>
      </c>
      <c r="AJ249" s="100"/>
      <c r="AK249" s="102"/>
    </row>
    <row r="250" spans="3:37" ht="15.6" hidden="1" x14ac:dyDescent="0.3">
      <c r="C250" s="8" t="str">
        <f>'Salary and Cost Data'!A179</f>
        <v>CYBER SECURITY I</v>
      </c>
      <c r="D250" s="9" t="str">
        <f>'Salary and Cost Data'!B179</f>
        <v>T</v>
      </c>
      <c r="E250" s="9" t="str">
        <f>'Salary and Cost Data'!C179</f>
        <v>T1B1XX</v>
      </c>
      <c r="F250" s="9" t="str">
        <f>'Salary and Cost Data'!D179</f>
        <v>T09</v>
      </c>
      <c r="G250" s="10">
        <f>'Salary and Cost Data'!E179</f>
        <v>5299</v>
      </c>
      <c r="H250" s="10">
        <f>'Salary and Cost Data'!F179</f>
        <v>6091</v>
      </c>
      <c r="I250" s="10">
        <f>'Salary and Cost Data'!G179</f>
        <v>6882</v>
      </c>
      <c r="J250" s="10">
        <f>'Salary and Cost Data'!H179</f>
        <v>7674</v>
      </c>
      <c r="K250" s="10">
        <f>'Salary and Cost Data'!I179</f>
        <v>8465</v>
      </c>
      <c r="L250" s="10">
        <f>'Salary and Cost Data'!J179</f>
        <v>24724</v>
      </c>
      <c r="M250" s="9" t="str">
        <f>'Salary and Cost Data'!K179</f>
        <v>0</v>
      </c>
      <c r="AJ250" s="100"/>
      <c r="AK250" s="102"/>
    </row>
    <row r="251" spans="3:37" ht="15.6" hidden="1" x14ac:dyDescent="0.3">
      <c r="C251" s="8" t="str">
        <f>'Salary and Cost Data'!A180</f>
        <v>CYBER SECURITY II</v>
      </c>
      <c r="D251" s="9" t="str">
        <f>'Salary and Cost Data'!B180</f>
        <v>T</v>
      </c>
      <c r="E251" s="9" t="str">
        <f>'Salary and Cost Data'!C180</f>
        <v>T1B2XX</v>
      </c>
      <c r="F251" s="9" t="str">
        <f>'Salary and Cost Data'!D180</f>
        <v>T12</v>
      </c>
      <c r="G251" s="10">
        <f>'Salary and Cost Data'!E180</f>
        <v>6134</v>
      </c>
      <c r="H251" s="10">
        <f>'Salary and Cost Data'!F180</f>
        <v>7050</v>
      </c>
      <c r="I251" s="10">
        <f>'Salary and Cost Data'!G180</f>
        <v>7966</v>
      </c>
      <c r="J251" s="10">
        <f>'Salary and Cost Data'!H180</f>
        <v>8882</v>
      </c>
      <c r="K251" s="10">
        <f>'Salary and Cost Data'!I180</f>
        <v>9798</v>
      </c>
      <c r="L251" s="10">
        <f>'Salary and Cost Data'!J180</f>
        <v>24724</v>
      </c>
      <c r="M251" s="9" t="str">
        <f>'Salary and Cost Data'!K180</f>
        <v>0</v>
      </c>
      <c r="AJ251" s="100"/>
      <c r="AK251" s="102"/>
    </row>
    <row r="252" spans="3:37" ht="15.6" hidden="1" x14ac:dyDescent="0.3">
      <c r="C252" s="8" t="str">
        <f>'Salary and Cost Data'!A181</f>
        <v>CYBER SECURITY III</v>
      </c>
      <c r="D252" s="9" t="str">
        <f>'Salary and Cost Data'!B181</f>
        <v>T</v>
      </c>
      <c r="E252" s="9" t="str">
        <f>'Salary and Cost Data'!C181</f>
        <v>T1B3XX</v>
      </c>
      <c r="F252" s="9" t="str">
        <f>'Salary and Cost Data'!D181</f>
        <v>T15</v>
      </c>
      <c r="G252" s="10">
        <f>'Salary and Cost Data'!E181</f>
        <v>7100</v>
      </c>
      <c r="H252" s="10">
        <f>'Salary and Cost Data'!F181</f>
        <v>8161</v>
      </c>
      <c r="I252" s="10">
        <f>'Salary and Cost Data'!G181</f>
        <v>9221</v>
      </c>
      <c r="J252" s="10">
        <f>'Salary and Cost Data'!H181</f>
        <v>10282</v>
      </c>
      <c r="K252" s="10">
        <f>'Salary and Cost Data'!I181</f>
        <v>11342</v>
      </c>
      <c r="L252" s="10">
        <f>'Salary and Cost Data'!J181</f>
        <v>24724</v>
      </c>
      <c r="M252" s="9" t="str">
        <f>'Salary and Cost Data'!K181</f>
        <v>0</v>
      </c>
      <c r="AJ252" s="100"/>
      <c r="AK252" s="102"/>
    </row>
    <row r="253" spans="3:37" ht="15.6" hidden="1" x14ac:dyDescent="0.3">
      <c r="C253" s="8" t="str">
        <f>'Salary and Cost Data'!A182</f>
        <v>CYBER SECURITY IV</v>
      </c>
      <c r="D253" s="9" t="str">
        <f>'Salary and Cost Data'!B182</f>
        <v>T</v>
      </c>
      <c r="E253" s="9" t="str">
        <f>'Salary and Cost Data'!C182</f>
        <v>T1B4XX</v>
      </c>
      <c r="F253" s="9" t="str">
        <f>'Salary and Cost Data'!D182</f>
        <v>T18</v>
      </c>
      <c r="G253" s="10">
        <f>'Salary and Cost Data'!E182</f>
        <v>8219</v>
      </c>
      <c r="H253" s="10">
        <f>'Salary and Cost Data'!F182</f>
        <v>9447</v>
      </c>
      <c r="I253" s="10">
        <f>'Salary and Cost Data'!G182</f>
        <v>10674</v>
      </c>
      <c r="J253" s="10">
        <f>'Salary and Cost Data'!H182</f>
        <v>11902</v>
      </c>
      <c r="K253" s="10">
        <f>'Salary and Cost Data'!I182</f>
        <v>13129</v>
      </c>
      <c r="L253" s="10">
        <f>'Salary and Cost Data'!J182</f>
        <v>24724</v>
      </c>
      <c r="M253" s="9" t="str">
        <f>'Salary and Cost Data'!K182</f>
        <v>0</v>
      </c>
      <c r="AJ253" s="100"/>
      <c r="AK253" s="102"/>
    </row>
    <row r="254" spans="3:37" ht="15.6" hidden="1" x14ac:dyDescent="0.3">
      <c r="C254" s="8" t="str">
        <f>'Salary and Cost Data'!A183</f>
        <v>CYBER SECURITY V</v>
      </c>
      <c r="D254" s="9" t="str">
        <f>'Salary and Cost Data'!B183</f>
        <v>T</v>
      </c>
      <c r="E254" s="9" t="str">
        <f>'Salary and Cost Data'!C183</f>
        <v>T1B5XX</v>
      </c>
      <c r="F254" s="9" t="str">
        <f>'Salary and Cost Data'!D183</f>
        <v>T20</v>
      </c>
      <c r="G254" s="10">
        <f>'Salary and Cost Data'!E183</f>
        <v>9061</v>
      </c>
      <c r="H254" s="10">
        <f>'Salary and Cost Data'!F183</f>
        <v>10415</v>
      </c>
      <c r="I254" s="10">
        <f>'Salary and Cost Data'!G183</f>
        <v>11768</v>
      </c>
      <c r="J254" s="10">
        <f>'Salary and Cost Data'!H183</f>
        <v>13122</v>
      </c>
      <c r="K254" s="10">
        <f>'Salary and Cost Data'!I183</f>
        <v>14475</v>
      </c>
      <c r="L254" s="10">
        <f>'Salary and Cost Data'!J183</f>
        <v>24724</v>
      </c>
      <c r="M254" s="9" t="str">
        <f>'Salary and Cost Data'!K183</f>
        <v>0</v>
      </c>
      <c r="AJ254" s="100"/>
      <c r="AK254" s="102"/>
    </row>
    <row r="255" spans="3:37" ht="15.6" hidden="1" x14ac:dyDescent="0.3">
      <c r="C255" s="8" t="str">
        <f>'Salary and Cost Data'!A184</f>
        <v>CYBER SECURITY VI</v>
      </c>
      <c r="D255" s="9" t="str">
        <f>'Salary and Cost Data'!B184</f>
        <v>T</v>
      </c>
      <c r="E255" s="9" t="str">
        <f>'Salary and Cost Data'!C184</f>
        <v>T1B6XX</v>
      </c>
      <c r="F255" s="9" t="str">
        <f>'Salary and Cost Data'!D184</f>
        <v>T22</v>
      </c>
      <c r="G255" s="10">
        <f>'Salary and Cost Data'!E184</f>
        <v>9990</v>
      </c>
      <c r="H255" s="10">
        <f>'Salary and Cost Data'!F184</f>
        <v>11482</v>
      </c>
      <c r="I255" s="10">
        <f>'Salary and Cost Data'!G184</f>
        <v>12974</v>
      </c>
      <c r="J255" s="10">
        <f>'Salary and Cost Data'!H184</f>
        <v>14466</v>
      </c>
      <c r="K255" s="10">
        <f>'Salary and Cost Data'!I184</f>
        <v>15958</v>
      </c>
      <c r="L255" s="10">
        <f>'Salary and Cost Data'!J184</f>
        <v>24724</v>
      </c>
      <c r="M255" s="9" t="str">
        <f>'Salary and Cost Data'!K184</f>
        <v>0</v>
      </c>
      <c r="AJ255" s="100"/>
      <c r="AK255" s="102"/>
    </row>
    <row r="256" spans="3:37" ht="15.6" hidden="1" x14ac:dyDescent="0.3">
      <c r="C256" s="8" t="str">
        <f>'Salary and Cost Data'!A185</f>
        <v>DATA ENTRY INTERN</v>
      </c>
      <c r="D256" s="9" t="str">
        <f>'Salary and Cost Data'!B185</f>
        <v>G</v>
      </c>
      <c r="E256" s="9" t="str">
        <f>'Salary and Cost Data'!C185</f>
        <v>G2D1IX</v>
      </c>
      <c r="F256" s="9" t="str">
        <f>'Salary and Cost Data'!D185</f>
        <v>G02</v>
      </c>
      <c r="G256" s="10">
        <f>'Salary and Cost Data'!E185</f>
        <v>2953</v>
      </c>
      <c r="H256" s="10">
        <f>'Salary and Cost Data'!F185</f>
        <v>3248</v>
      </c>
      <c r="I256" s="10">
        <f>'Salary and Cost Data'!G185</f>
        <v>3543</v>
      </c>
      <c r="J256" s="10">
        <f>'Salary and Cost Data'!H185</f>
        <v>3838</v>
      </c>
      <c r="K256" s="10">
        <f>'Salary and Cost Data'!I185</f>
        <v>4133</v>
      </c>
      <c r="L256" s="10">
        <f>'Salary and Cost Data'!J185</f>
        <v>24724</v>
      </c>
      <c r="M256" s="9">
        <f>'Salary and Cost Data'!K185</f>
        <v>1</v>
      </c>
      <c r="AJ256" s="100"/>
      <c r="AK256" s="102"/>
    </row>
    <row r="257" spans="3:37" ht="15.6" hidden="1" x14ac:dyDescent="0.3">
      <c r="C257" s="8" t="str">
        <f>'Salary and Cost Data'!A186</f>
        <v>DATA ENTRY OPERATOR I</v>
      </c>
      <c r="D257" s="9" t="str">
        <f>'Salary and Cost Data'!B186</f>
        <v>G</v>
      </c>
      <c r="E257" s="9" t="str">
        <f>'Salary and Cost Data'!C186</f>
        <v>G2D2TX</v>
      </c>
      <c r="F257" s="9" t="str">
        <f>'Salary and Cost Data'!D186</f>
        <v>G05</v>
      </c>
      <c r="G257" s="10">
        <f>'Salary and Cost Data'!E186</f>
        <v>3418</v>
      </c>
      <c r="H257" s="10">
        <f>'Salary and Cost Data'!F186</f>
        <v>3760</v>
      </c>
      <c r="I257" s="10">
        <f>'Salary and Cost Data'!G186</f>
        <v>4101</v>
      </c>
      <c r="J257" s="10">
        <f>'Salary and Cost Data'!H186</f>
        <v>4443</v>
      </c>
      <c r="K257" s="10">
        <f>'Salary and Cost Data'!I186</f>
        <v>4785</v>
      </c>
      <c r="L257" s="10">
        <f>'Salary and Cost Data'!J186</f>
        <v>24724</v>
      </c>
      <c r="M257" s="9">
        <f>'Salary and Cost Data'!K186</f>
        <v>1</v>
      </c>
      <c r="AJ257" s="100"/>
      <c r="AK257" s="102"/>
    </row>
    <row r="258" spans="3:37" ht="15.6" hidden="1" x14ac:dyDescent="0.3">
      <c r="C258" s="8" t="str">
        <f>'Salary and Cost Data'!A187</f>
        <v>DATA ENTRY OPERATOR II</v>
      </c>
      <c r="D258" s="9" t="str">
        <f>'Salary and Cost Data'!B187</f>
        <v>G</v>
      </c>
      <c r="E258" s="9" t="str">
        <f>'Salary and Cost Data'!C187</f>
        <v>G2D3XX</v>
      </c>
      <c r="F258" s="9" t="str">
        <f>'Salary and Cost Data'!D187</f>
        <v>G06</v>
      </c>
      <c r="G258" s="10">
        <f>'Salary and Cost Data'!E187</f>
        <v>3589</v>
      </c>
      <c r="H258" s="10">
        <f>'Salary and Cost Data'!F187</f>
        <v>3948</v>
      </c>
      <c r="I258" s="10">
        <f>'Salary and Cost Data'!G187</f>
        <v>4306</v>
      </c>
      <c r="J258" s="10">
        <f>'Salary and Cost Data'!H187</f>
        <v>4665</v>
      </c>
      <c r="K258" s="10">
        <f>'Salary and Cost Data'!I187</f>
        <v>5024</v>
      </c>
      <c r="L258" s="10">
        <f>'Salary and Cost Data'!J187</f>
        <v>24724</v>
      </c>
      <c r="M258" s="9">
        <f>'Salary and Cost Data'!K187</f>
        <v>1</v>
      </c>
      <c r="AJ258" s="100"/>
      <c r="AK258" s="102"/>
    </row>
    <row r="259" spans="3:37" ht="15.6" hidden="1" x14ac:dyDescent="0.3">
      <c r="C259" s="8" t="str">
        <f>'Salary and Cost Data'!A188</f>
        <v>DATA MANAGEMENT I</v>
      </c>
      <c r="D259" s="9" t="str">
        <f>'Salary and Cost Data'!B188</f>
        <v>H</v>
      </c>
      <c r="E259" s="9" t="str">
        <f>'Salary and Cost Data'!C188</f>
        <v>H1D1XX</v>
      </c>
      <c r="F259" s="9" t="str">
        <f>'Salary and Cost Data'!D188</f>
        <v>H08</v>
      </c>
      <c r="G259" s="10">
        <f>'Salary and Cost Data'!E188</f>
        <v>3956</v>
      </c>
      <c r="H259" s="10">
        <f>'Salary and Cost Data'!F188</f>
        <v>4550</v>
      </c>
      <c r="I259" s="10">
        <f>'Salary and Cost Data'!G188</f>
        <v>5144</v>
      </c>
      <c r="J259" s="10">
        <f>'Salary and Cost Data'!H188</f>
        <v>5737</v>
      </c>
      <c r="K259" s="10">
        <f>'Salary and Cost Data'!I188</f>
        <v>6330</v>
      </c>
      <c r="L259" s="10">
        <f>'Salary and Cost Data'!J188</f>
        <v>24724</v>
      </c>
      <c r="M259" s="9">
        <f>'Salary and Cost Data'!K188</f>
        <v>0</v>
      </c>
      <c r="AJ259" s="100"/>
      <c r="AK259" s="102"/>
    </row>
    <row r="260" spans="3:37" ht="15.6" hidden="1" x14ac:dyDescent="0.3">
      <c r="C260" s="8" t="str">
        <f>'Salary and Cost Data'!A189</f>
        <v>DATA MANAGEMENT II</v>
      </c>
      <c r="D260" s="9" t="str">
        <f>'Salary and Cost Data'!B189</f>
        <v>H</v>
      </c>
      <c r="E260" s="9" t="str">
        <f>'Salary and Cost Data'!C189</f>
        <v>H1D2XX</v>
      </c>
      <c r="F260" s="9" t="str">
        <f>'Salary and Cost Data'!D189</f>
        <v>H09</v>
      </c>
      <c r="G260" s="10">
        <f>'Salary and Cost Data'!E189</f>
        <v>4154</v>
      </c>
      <c r="H260" s="10">
        <f>'Salary and Cost Data'!F189</f>
        <v>4778</v>
      </c>
      <c r="I260" s="10">
        <f>'Salary and Cost Data'!G189</f>
        <v>5401</v>
      </c>
      <c r="J260" s="10">
        <f>'Salary and Cost Data'!H189</f>
        <v>6025</v>
      </c>
      <c r="K260" s="10">
        <f>'Salary and Cost Data'!I189</f>
        <v>6648</v>
      </c>
      <c r="L260" s="10">
        <f>'Salary and Cost Data'!J189</f>
        <v>24724</v>
      </c>
      <c r="M260" s="9">
        <f>'Salary and Cost Data'!K189</f>
        <v>0</v>
      </c>
      <c r="AJ260" s="100"/>
      <c r="AK260" s="102"/>
    </row>
    <row r="261" spans="3:37" ht="15.6" hidden="1" x14ac:dyDescent="0.3">
      <c r="C261" s="8" t="str">
        <f>'Salary and Cost Data'!A190</f>
        <v>DATA MANAGEMENT III</v>
      </c>
      <c r="D261" s="9" t="str">
        <f>'Salary and Cost Data'!B190</f>
        <v>H</v>
      </c>
      <c r="E261" s="9" t="str">
        <f>'Salary and Cost Data'!C190</f>
        <v>H1D3XX</v>
      </c>
      <c r="F261" s="9" t="str">
        <f>'Salary and Cost Data'!D190</f>
        <v>H13</v>
      </c>
      <c r="G261" s="10">
        <f>'Salary and Cost Data'!E190</f>
        <v>5050</v>
      </c>
      <c r="H261" s="10">
        <f>'Salary and Cost Data'!F190</f>
        <v>5808</v>
      </c>
      <c r="I261" s="10">
        <f>'Salary and Cost Data'!G190</f>
        <v>6565</v>
      </c>
      <c r="J261" s="10">
        <f>'Salary and Cost Data'!H190</f>
        <v>7323</v>
      </c>
      <c r="K261" s="10">
        <f>'Salary and Cost Data'!I190</f>
        <v>8080</v>
      </c>
      <c r="L261" s="10">
        <f>'Salary and Cost Data'!J190</f>
        <v>24724</v>
      </c>
      <c r="M261" s="9">
        <f>'Salary and Cost Data'!K190</f>
        <v>0</v>
      </c>
      <c r="AJ261" s="100"/>
      <c r="AK261" s="102"/>
    </row>
    <row r="262" spans="3:37" ht="15.6" hidden="1" x14ac:dyDescent="0.3">
      <c r="C262" s="8" t="str">
        <f>'Salary and Cost Data'!A191</f>
        <v>DATA MANAGEMENT IV</v>
      </c>
      <c r="D262" s="9" t="str">
        <f>'Salary and Cost Data'!B191</f>
        <v>H</v>
      </c>
      <c r="E262" s="9" t="str">
        <f>'Salary and Cost Data'!C191</f>
        <v>H1D4XX</v>
      </c>
      <c r="F262" s="9" t="str">
        <f>'Salary and Cost Data'!D191</f>
        <v>H16</v>
      </c>
      <c r="G262" s="10">
        <f>'Salary and Cost Data'!E191</f>
        <v>5845</v>
      </c>
      <c r="H262" s="10">
        <f>'Salary and Cost Data'!F191</f>
        <v>6722</v>
      </c>
      <c r="I262" s="10">
        <f>'Salary and Cost Data'!G191</f>
        <v>7599</v>
      </c>
      <c r="J262" s="10">
        <f>'Salary and Cost Data'!H191</f>
        <v>8476</v>
      </c>
      <c r="K262" s="10">
        <f>'Salary and Cost Data'!I191</f>
        <v>9353</v>
      </c>
      <c r="L262" s="10">
        <f>'Salary and Cost Data'!J191</f>
        <v>24724</v>
      </c>
      <c r="M262" s="9">
        <f>'Salary and Cost Data'!K191</f>
        <v>0</v>
      </c>
      <c r="AJ262" s="100"/>
      <c r="AK262" s="102"/>
    </row>
    <row r="263" spans="3:37" ht="15.6" hidden="1" x14ac:dyDescent="0.3">
      <c r="C263" s="8" t="str">
        <f>'Salary and Cost Data'!A192</f>
        <v>DATA MANAGEMENT V</v>
      </c>
      <c r="D263" s="9" t="str">
        <f>'Salary and Cost Data'!B192</f>
        <v>H</v>
      </c>
      <c r="E263" s="9" t="str">
        <f>'Salary and Cost Data'!C192</f>
        <v>H1D5XX</v>
      </c>
      <c r="F263" s="9" t="str">
        <f>'Salary and Cost Data'!D192</f>
        <v>H21</v>
      </c>
      <c r="G263" s="10">
        <f>'Salary and Cost Data'!E192</f>
        <v>7460</v>
      </c>
      <c r="H263" s="10">
        <f>'Salary and Cost Data'!F192</f>
        <v>8580</v>
      </c>
      <c r="I263" s="10">
        <f>'Salary and Cost Data'!G192</f>
        <v>9700</v>
      </c>
      <c r="J263" s="10">
        <f>'Salary and Cost Data'!H192</f>
        <v>10819</v>
      </c>
      <c r="K263" s="10">
        <f>'Salary and Cost Data'!I192</f>
        <v>11938</v>
      </c>
      <c r="L263" s="10">
        <f>'Salary and Cost Data'!J192</f>
        <v>24724</v>
      </c>
      <c r="M263" s="9">
        <f>'Salary and Cost Data'!K192</f>
        <v>0</v>
      </c>
      <c r="AJ263" s="100"/>
      <c r="AK263" s="102"/>
    </row>
    <row r="264" spans="3:37" ht="15.6" hidden="1" x14ac:dyDescent="0.3">
      <c r="C264" s="8" t="str">
        <f>'Salary and Cost Data'!A193</f>
        <v>DATA MANAGEMENT VI</v>
      </c>
      <c r="D264" s="9" t="str">
        <f>'Salary and Cost Data'!B193</f>
        <v>H</v>
      </c>
      <c r="E264" s="9" t="str">
        <f>'Salary and Cost Data'!C193</f>
        <v>H1D6XX</v>
      </c>
      <c r="F264" s="9" t="str">
        <f>'Salary and Cost Data'!D193</f>
        <v>H24</v>
      </c>
      <c r="G264" s="10">
        <f>'Salary and Cost Data'!E193</f>
        <v>8637</v>
      </c>
      <c r="H264" s="10">
        <f>'Salary and Cost Data'!F193</f>
        <v>9933</v>
      </c>
      <c r="I264" s="10">
        <f>'Salary and Cost Data'!G193</f>
        <v>11228</v>
      </c>
      <c r="J264" s="10">
        <f>'Salary and Cost Data'!H193</f>
        <v>12524</v>
      </c>
      <c r="K264" s="10">
        <f>'Salary and Cost Data'!I193</f>
        <v>13820</v>
      </c>
      <c r="L264" s="10">
        <f>'Salary and Cost Data'!J193</f>
        <v>24724</v>
      </c>
      <c r="M264" s="9">
        <f>'Salary and Cost Data'!K193</f>
        <v>0</v>
      </c>
      <c r="AJ264" s="100"/>
      <c r="AK264" s="102"/>
    </row>
    <row r="265" spans="3:37" ht="15.6" hidden="1" x14ac:dyDescent="0.3">
      <c r="C265" s="8" t="str">
        <f>'Salary and Cost Data'!A194</f>
        <v>DATA SPECIALIST</v>
      </c>
      <c r="D265" s="9" t="str">
        <f>'Salary and Cost Data'!B194</f>
        <v>G</v>
      </c>
      <c r="E265" s="9" t="str">
        <f>'Salary and Cost Data'!C194</f>
        <v>G2D4XX</v>
      </c>
      <c r="F265" s="9" t="str">
        <f>'Salary and Cost Data'!D194</f>
        <v>G07</v>
      </c>
      <c r="G265" s="10">
        <f>'Salary and Cost Data'!E194</f>
        <v>3768</v>
      </c>
      <c r="H265" s="10">
        <f>'Salary and Cost Data'!F194</f>
        <v>4145</v>
      </c>
      <c r="I265" s="10">
        <f>'Salary and Cost Data'!G194</f>
        <v>4522</v>
      </c>
      <c r="J265" s="10">
        <f>'Salary and Cost Data'!H194</f>
        <v>4899</v>
      </c>
      <c r="K265" s="10">
        <f>'Salary and Cost Data'!I194</f>
        <v>5276</v>
      </c>
      <c r="L265" s="10">
        <f>'Salary and Cost Data'!J194</f>
        <v>24724</v>
      </c>
      <c r="M265" s="9">
        <f>'Salary and Cost Data'!K194</f>
        <v>1</v>
      </c>
      <c r="AJ265" s="100"/>
      <c r="AK265" s="102"/>
    </row>
    <row r="266" spans="3:37" ht="15.6" hidden="1" x14ac:dyDescent="0.3">
      <c r="C266" s="8" t="str">
        <f>'Salary and Cost Data'!A195</f>
        <v>DATA SUPERVISOR</v>
      </c>
      <c r="D266" s="9" t="str">
        <f>'Salary and Cost Data'!B195</f>
        <v>G</v>
      </c>
      <c r="E266" s="9" t="str">
        <f>'Salary and Cost Data'!C195</f>
        <v>G2D5XX</v>
      </c>
      <c r="F266" s="9" t="str">
        <f>'Salary and Cost Data'!D195</f>
        <v>G08</v>
      </c>
      <c r="G266" s="10">
        <f>'Salary and Cost Data'!E195</f>
        <v>3956</v>
      </c>
      <c r="H266" s="10">
        <f>'Salary and Cost Data'!F195</f>
        <v>4352</v>
      </c>
      <c r="I266" s="10">
        <f>'Salary and Cost Data'!G195</f>
        <v>4748</v>
      </c>
      <c r="J266" s="10">
        <f>'Salary and Cost Data'!H195</f>
        <v>5144</v>
      </c>
      <c r="K266" s="10">
        <f>'Salary and Cost Data'!I195</f>
        <v>5539</v>
      </c>
      <c r="L266" s="10">
        <f>'Salary and Cost Data'!J195</f>
        <v>24724</v>
      </c>
      <c r="M266" s="9">
        <f>'Salary and Cost Data'!K195</f>
        <v>1</v>
      </c>
      <c r="AJ266" s="100"/>
      <c r="AK266" s="102"/>
    </row>
    <row r="267" spans="3:37" ht="15.6" hidden="1" x14ac:dyDescent="0.3">
      <c r="C267" s="8" t="str">
        <f>'Salary and Cost Data'!A196</f>
        <v>DATABASE SERVICES I</v>
      </c>
      <c r="D267" s="9" t="str">
        <f>'Salary and Cost Data'!B196</f>
        <v>T</v>
      </c>
      <c r="E267" s="9" t="str">
        <f>'Salary and Cost Data'!C196</f>
        <v>T1C1XX</v>
      </c>
      <c r="F267" s="9" t="str">
        <f>'Salary and Cost Data'!D196</f>
        <v>T08</v>
      </c>
      <c r="G267" s="10">
        <f>'Salary and Cost Data'!E196</f>
        <v>5047</v>
      </c>
      <c r="H267" s="10">
        <f>'Salary and Cost Data'!F196</f>
        <v>5801</v>
      </c>
      <c r="I267" s="10">
        <f>'Salary and Cost Data'!G196</f>
        <v>6554</v>
      </c>
      <c r="J267" s="10">
        <f>'Salary and Cost Data'!H196</f>
        <v>7308</v>
      </c>
      <c r="K267" s="10">
        <f>'Salary and Cost Data'!I196</f>
        <v>8061</v>
      </c>
      <c r="L267" s="10">
        <f>'Salary and Cost Data'!J196</f>
        <v>24724</v>
      </c>
      <c r="M267" s="9" t="str">
        <f>'Salary and Cost Data'!K196</f>
        <v>0</v>
      </c>
      <c r="AJ267" s="100"/>
      <c r="AK267" s="102"/>
    </row>
    <row r="268" spans="3:37" ht="15.6" hidden="1" x14ac:dyDescent="0.3">
      <c r="C268" s="8" t="str">
        <f>'Salary and Cost Data'!A197</f>
        <v>DATABASE SERVICES II</v>
      </c>
      <c r="D268" s="9" t="str">
        <f>'Salary and Cost Data'!B197</f>
        <v>T</v>
      </c>
      <c r="E268" s="9" t="str">
        <f>'Salary and Cost Data'!C197</f>
        <v>T1C2XX</v>
      </c>
      <c r="F268" s="9" t="str">
        <f>'Salary and Cost Data'!D197</f>
        <v>T11</v>
      </c>
      <c r="G268" s="10">
        <f>'Salary and Cost Data'!E197</f>
        <v>5842</v>
      </c>
      <c r="H268" s="10">
        <f>'Salary and Cost Data'!F197</f>
        <v>6715</v>
      </c>
      <c r="I268" s="10">
        <f>'Salary and Cost Data'!G197</f>
        <v>7587</v>
      </c>
      <c r="J268" s="10">
        <f>'Salary and Cost Data'!H197</f>
        <v>8460</v>
      </c>
      <c r="K268" s="10">
        <f>'Salary and Cost Data'!I197</f>
        <v>9332</v>
      </c>
      <c r="L268" s="10">
        <f>'Salary and Cost Data'!J197</f>
        <v>24724</v>
      </c>
      <c r="M268" s="9" t="str">
        <f>'Salary and Cost Data'!K197</f>
        <v>0</v>
      </c>
      <c r="AJ268" s="100"/>
      <c r="AK268" s="102"/>
    </row>
    <row r="269" spans="3:37" ht="15.6" hidden="1" x14ac:dyDescent="0.3">
      <c r="C269" s="8" t="str">
        <f>'Salary and Cost Data'!A198</f>
        <v>DATABASE SERVICES III</v>
      </c>
      <c r="D269" s="9" t="str">
        <f>'Salary and Cost Data'!B198</f>
        <v>T</v>
      </c>
      <c r="E269" s="9" t="str">
        <f>'Salary and Cost Data'!C198</f>
        <v>T1C3XX</v>
      </c>
      <c r="F269" s="9" t="str">
        <f>'Salary and Cost Data'!D198</f>
        <v>T14</v>
      </c>
      <c r="G269" s="10">
        <f>'Salary and Cost Data'!E198</f>
        <v>6762</v>
      </c>
      <c r="H269" s="10">
        <f>'Salary and Cost Data'!F198</f>
        <v>7772</v>
      </c>
      <c r="I269" s="10">
        <f>'Salary and Cost Data'!G198</f>
        <v>8782</v>
      </c>
      <c r="J269" s="10">
        <f>'Salary and Cost Data'!H198</f>
        <v>9792</v>
      </c>
      <c r="K269" s="10">
        <f>'Salary and Cost Data'!I198</f>
        <v>10802</v>
      </c>
      <c r="L269" s="10">
        <f>'Salary and Cost Data'!J198</f>
        <v>24724</v>
      </c>
      <c r="M269" s="9" t="str">
        <f>'Salary and Cost Data'!K198</f>
        <v>0</v>
      </c>
      <c r="AJ269" s="100"/>
      <c r="AK269" s="102"/>
    </row>
    <row r="270" spans="3:37" ht="15.6" hidden="1" x14ac:dyDescent="0.3">
      <c r="C270" s="8" t="str">
        <f>'Salary and Cost Data'!A199</f>
        <v>DATABASE SERVICES IV</v>
      </c>
      <c r="D270" s="9" t="str">
        <f>'Salary and Cost Data'!B199</f>
        <v>T</v>
      </c>
      <c r="E270" s="9" t="str">
        <f>'Salary and Cost Data'!C199</f>
        <v>T1C4XX</v>
      </c>
      <c r="F270" s="9" t="str">
        <f>'Salary and Cost Data'!D199</f>
        <v>T17</v>
      </c>
      <c r="G270" s="10">
        <f>'Salary and Cost Data'!E199</f>
        <v>7828</v>
      </c>
      <c r="H270" s="10">
        <f>'Salary and Cost Data'!F199</f>
        <v>8997</v>
      </c>
      <c r="I270" s="10">
        <f>'Salary and Cost Data'!G199</f>
        <v>10166</v>
      </c>
      <c r="J270" s="10">
        <f>'Salary and Cost Data'!H199</f>
        <v>11335</v>
      </c>
      <c r="K270" s="10">
        <f>'Salary and Cost Data'!I199</f>
        <v>12504</v>
      </c>
      <c r="L270" s="10">
        <f>'Salary and Cost Data'!J199</f>
        <v>24724</v>
      </c>
      <c r="M270" s="9" t="str">
        <f>'Salary and Cost Data'!K199</f>
        <v>0</v>
      </c>
      <c r="AJ270" s="100"/>
      <c r="AK270" s="102"/>
    </row>
    <row r="271" spans="3:37" ht="15.6" hidden="1" x14ac:dyDescent="0.3">
      <c r="C271" s="8" t="str">
        <f>'Salary and Cost Data'!A200</f>
        <v>DATABASE SERVICES V</v>
      </c>
      <c r="D271" s="9" t="str">
        <f>'Salary and Cost Data'!B200</f>
        <v>T</v>
      </c>
      <c r="E271" s="9" t="str">
        <f>'Salary and Cost Data'!C200</f>
        <v>T1C5XX</v>
      </c>
      <c r="F271" s="9" t="str">
        <f>'Salary and Cost Data'!D200</f>
        <v>T19</v>
      </c>
      <c r="G271" s="10">
        <f>'Salary and Cost Data'!E200</f>
        <v>8630</v>
      </c>
      <c r="H271" s="10">
        <f>'Salary and Cost Data'!F200</f>
        <v>9919</v>
      </c>
      <c r="I271" s="10">
        <f>'Salary and Cost Data'!G200</f>
        <v>11208</v>
      </c>
      <c r="J271" s="10">
        <f>'Salary and Cost Data'!H200</f>
        <v>12497</v>
      </c>
      <c r="K271" s="10">
        <f>'Salary and Cost Data'!I200</f>
        <v>13786</v>
      </c>
      <c r="L271" s="10">
        <f>'Salary and Cost Data'!J200</f>
        <v>24724</v>
      </c>
      <c r="M271" s="9" t="str">
        <f>'Salary and Cost Data'!K200</f>
        <v>0</v>
      </c>
      <c r="AJ271" s="100"/>
      <c r="AK271" s="102"/>
    </row>
    <row r="272" spans="3:37" ht="15.6" hidden="1" x14ac:dyDescent="0.3">
      <c r="C272" s="8" t="str">
        <f>'Salary and Cost Data'!A201</f>
        <v>DATABASE SERVICES VI</v>
      </c>
      <c r="D272" s="9" t="str">
        <f>'Salary and Cost Data'!B201</f>
        <v>T</v>
      </c>
      <c r="E272" s="9" t="str">
        <f>'Salary and Cost Data'!C201</f>
        <v>T1C6XX</v>
      </c>
      <c r="F272" s="9" t="str">
        <f>'Salary and Cost Data'!D201</f>
        <v>T21</v>
      </c>
      <c r="G272" s="10">
        <f>'Salary and Cost Data'!E201</f>
        <v>9514</v>
      </c>
      <c r="H272" s="10">
        <f>'Salary and Cost Data'!F201</f>
        <v>10935</v>
      </c>
      <c r="I272" s="10">
        <f>'Salary and Cost Data'!G201</f>
        <v>12356</v>
      </c>
      <c r="J272" s="10">
        <f>'Salary and Cost Data'!H201</f>
        <v>13777</v>
      </c>
      <c r="K272" s="10">
        <f>'Salary and Cost Data'!I201</f>
        <v>15198</v>
      </c>
      <c r="L272" s="10">
        <f>'Salary and Cost Data'!J201</f>
        <v>24724</v>
      </c>
      <c r="M272" s="9" t="str">
        <f>'Salary and Cost Data'!K201</f>
        <v>0</v>
      </c>
      <c r="AJ272" s="100"/>
      <c r="AK272" s="102"/>
    </row>
    <row r="273" spans="3:37" ht="15.6" hidden="1" x14ac:dyDescent="0.3">
      <c r="C273" s="8" t="str">
        <f>'Salary and Cost Data'!A202</f>
        <v>DENTAL CARE I</v>
      </c>
      <c r="D273" s="9" t="str">
        <f>'Salary and Cost Data'!B202</f>
        <v>C</v>
      </c>
      <c r="E273" s="9" t="str">
        <f>'Salary and Cost Data'!C202</f>
        <v>C6Q1XX</v>
      </c>
      <c r="F273" s="9" t="str">
        <f>'Salary and Cost Data'!D202</f>
        <v>C04</v>
      </c>
      <c r="G273" s="10">
        <f>'Salary and Cost Data'!E202</f>
        <v>3247</v>
      </c>
      <c r="H273" s="10">
        <f>'Salary and Cost Data'!F202</f>
        <v>3572</v>
      </c>
      <c r="I273" s="10">
        <f>'Salary and Cost Data'!G202</f>
        <v>3896</v>
      </c>
      <c r="J273" s="10">
        <f>'Salary and Cost Data'!H202</f>
        <v>4221</v>
      </c>
      <c r="K273" s="10">
        <f>'Salary and Cost Data'!I202</f>
        <v>4545</v>
      </c>
      <c r="L273" s="10">
        <f>'Salary and Cost Data'!J202</f>
        <v>24724</v>
      </c>
      <c r="M273" s="9">
        <f>'Salary and Cost Data'!K202</f>
        <v>1</v>
      </c>
      <c r="AJ273" s="100"/>
      <c r="AK273" s="102"/>
    </row>
    <row r="274" spans="3:37" ht="15.6" hidden="1" x14ac:dyDescent="0.3">
      <c r="C274" s="8" t="str">
        <f>'Salary and Cost Data'!A203</f>
        <v>DENTAL CARE II</v>
      </c>
      <c r="D274" s="9" t="str">
        <f>'Salary and Cost Data'!B203</f>
        <v>C</v>
      </c>
      <c r="E274" s="9" t="str">
        <f>'Salary and Cost Data'!C203</f>
        <v>C6Q2XX</v>
      </c>
      <c r="F274" s="9" t="str">
        <f>'Salary and Cost Data'!D203</f>
        <v>C06</v>
      </c>
      <c r="G274" s="10">
        <f>'Salary and Cost Data'!E203</f>
        <v>3579</v>
      </c>
      <c r="H274" s="10">
        <f>'Salary and Cost Data'!F203</f>
        <v>3938</v>
      </c>
      <c r="I274" s="10">
        <f>'Salary and Cost Data'!G203</f>
        <v>4296</v>
      </c>
      <c r="J274" s="10">
        <f>'Salary and Cost Data'!H203</f>
        <v>4654</v>
      </c>
      <c r="K274" s="10">
        <f>'Salary and Cost Data'!I203</f>
        <v>5012</v>
      </c>
      <c r="L274" s="10">
        <f>'Salary and Cost Data'!J203</f>
        <v>24724</v>
      </c>
      <c r="M274" s="9">
        <f>'Salary and Cost Data'!K203</f>
        <v>1</v>
      </c>
      <c r="AJ274" s="100"/>
      <c r="AK274" s="102"/>
    </row>
    <row r="275" spans="3:37" ht="15.6" hidden="1" x14ac:dyDescent="0.3">
      <c r="C275" s="8" t="str">
        <f>'Salary and Cost Data'!A204</f>
        <v>DENTAL CARE III</v>
      </c>
      <c r="D275" s="9" t="str">
        <f>'Salary and Cost Data'!B204</f>
        <v>C</v>
      </c>
      <c r="E275" s="9" t="str">
        <f>'Salary and Cost Data'!C204</f>
        <v>C6Q3XX</v>
      </c>
      <c r="F275" s="9" t="str">
        <f>'Salary and Cost Data'!D204</f>
        <v>C08</v>
      </c>
      <c r="G275" s="10">
        <f>'Salary and Cost Data'!E204</f>
        <v>3946</v>
      </c>
      <c r="H275" s="10">
        <f>'Salary and Cost Data'!F204</f>
        <v>4341</v>
      </c>
      <c r="I275" s="10">
        <f>'Salary and Cost Data'!G204</f>
        <v>4736</v>
      </c>
      <c r="J275" s="10">
        <f>'Salary and Cost Data'!H204</f>
        <v>5131</v>
      </c>
      <c r="K275" s="10">
        <f>'Salary and Cost Data'!I204</f>
        <v>5525</v>
      </c>
      <c r="L275" s="10">
        <f>'Salary and Cost Data'!J204</f>
        <v>24724</v>
      </c>
      <c r="M275" s="9">
        <f>'Salary and Cost Data'!K204</f>
        <v>1</v>
      </c>
      <c r="AJ275" s="100"/>
      <c r="AK275" s="102"/>
    </row>
    <row r="276" spans="3:37" ht="15.6" hidden="1" x14ac:dyDescent="0.3">
      <c r="C276" s="8" t="str">
        <f>'Salary and Cost Data'!A205</f>
        <v>DENTAL CARE IV</v>
      </c>
      <c r="D276" s="9" t="str">
        <f>'Salary and Cost Data'!B205</f>
        <v>C</v>
      </c>
      <c r="E276" s="9" t="str">
        <f>'Salary and Cost Data'!C205</f>
        <v>C6Q4XX</v>
      </c>
      <c r="F276" s="9" t="str">
        <f>'Salary and Cost Data'!D205</f>
        <v>C14</v>
      </c>
      <c r="G276" s="10">
        <f>'Salary and Cost Data'!E205</f>
        <v>5288</v>
      </c>
      <c r="H276" s="10">
        <f>'Salary and Cost Data'!F205</f>
        <v>5818</v>
      </c>
      <c r="I276" s="10">
        <f>'Salary and Cost Data'!G205</f>
        <v>6347</v>
      </c>
      <c r="J276" s="10">
        <f>'Salary and Cost Data'!H205</f>
        <v>6876</v>
      </c>
      <c r="K276" s="10">
        <f>'Salary and Cost Data'!I205</f>
        <v>7405</v>
      </c>
      <c r="L276" s="10">
        <f>'Salary and Cost Data'!J205</f>
        <v>24724</v>
      </c>
      <c r="M276" s="9">
        <f>'Salary and Cost Data'!K205</f>
        <v>1</v>
      </c>
      <c r="AJ276" s="100"/>
      <c r="AK276" s="102"/>
    </row>
    <row r="277" spans="3:37" ht="15.6" hidden="1" x14ac:dyDescent="0.3">
      <c r="C277" s="8" t="str">
        <f>'Salary and Cost Data'!A206</f>
        <v>DENTAL CARE V</v>
      </c>
      <c r="D277" s="9" t="str">
        <f>'Salary and Cost Data'!B206</f>
        <v>C</v>
      </c>
      <c r="E277" s="9" t="str">
        <f>'Salary and Cost Data'!C206</f>
        <v>C6Q5XX</v>
      </c>
      <c r="F277" s="9" t="str">
        <f>'Salary and Cost Data'!D206</f>
        <v>C16</v>
      </c>
      <c r="G277" s="10">
        <f>'Salary and Cost Data'!E206</f>
        <v>5831</v>
      </c>
      <c r="H277" s="10">
        <f>'Salary and Cost Data'!F206</f>
        <v>6414</v>
      </c>
      <c r="I277" s="10">
        <f>'Salary and Cost Data'!G206</f>
        <v>6997</v>
      </c>
      <c r="J277" s="10">
        <f>'Salary and Cost Data'!H206</f>
        <v>7580</v>
      </c>
      <c r="K277" s="10">
        <f>'Salary and Cost Data'!I206</f>
        <v>8163</v>
      </c>
      <c r="L277" s="10">
        <f>'Salary and Cost Data'!J206</f>
        <v>24724</v>
      </c>
      <c r="M277" s="9">
        <f>'Salary and Cost Data'!K206</f>
        <v>0</v>
      </c>
      <c r="AJ277" s="100"/>
      <c r="AK277" s="102"/>
    </row>
    <row r="278" spans="3:37" ht="15.6" hidden="1" x14ac:dyDescent="0.3">
      <c r="C278" s="8" t="str">
        <f>'Salary and Cost Data'!A207</f>
        <v>DESIGNER/PLANNER</v>
      </c>
      <c r="D278" s="9" t="str">
        <f>'Salary and Cost Data'!B207</f>
        <v>I</v>
      </c>
      <c r="E278" s="9" t="str">
        <f>'Salary and Cost Data'!C207</f>
        <v>I2A1XX</v>
      </c>
      <c r="F278" s="9" t="str">
        <f>'Salary and Cost Data'!D207</f>
        <v>I10</v>
      </c>
      <c r="G278" s="10">
        <f>'Salary and Cost Data'!E207</f>
        <v>5639</v>
      </c>
      <c r="H278" s="10">
        <f>'Salary and Cost Data'!F207</f>
        <v>6203</v>
      </c>
      <c r="I278" s="10">
        <f>'Salary and Cost Data'!G207</f>
        <v>6767</v>
      </c>
      <c r="J278" s="10">
        <f>'Salary and Cost Data'!H207</f>
        <v>7549</v>
      </c>
      <c r="K278" s="10">
        <f>'Salary and Cost Data'!I207</f>
        <v>8330</v>
      </c>
      <c r="L278" s="10">
        <f>'Salary and Cost Data'!J207</f>
        <v>24724</v>
      </c>
      <c r="M278" s="9">
        <f>'Salary and Cost Data'!K207</f>
        <v>0</v>
      </c>
      <c r="AJ278" s="100"/>
      <c r="AK278" s="102"/>
    </row>
    <row r="279" spans="3:37" ht="15.6" hidden="1" x14ac:dyDescent="0.3">
      <c r="C279" s="8" t="str">
        <f>'Salary and Cost Data'!A208</f>
        <v>DIAG PROCED TECHNOL I</v>
      </c>
      <c r="D279" s="9" t="str">
        <f>'Salary and Cost Data'!B208</f>
        <v>C</v>
      </c>
      <c r="E279" s="9" t="str">
        <f>'Salary and Cost Data'!C208</f>
        <v>C8A1XX</v>
      </c>
      <c r="F279" s="9" t="str">
        <f>'Salary and Cost Data'!D208</f>
        <v>C08</v>
      </c>
      <c r="G279" s="10">
        <f>'Salary and Cost Data'!E208</f>
        <v>3946</v>
      </c>
      <c r="H279" s="10">
        <f>'Salary and Cost Data'!F208</f>
        <v>4341</v>
      </c>
      <c r="I279" s="10">
        <f>'Salary and Cost Data'!G208</f>
        <v>4736</v>
      </c>
      <c r="J279" s="10">
        <f>'Salary and Cost Data'!H208</f>
        <v>5131</v>
      </c>
      <c r="K279" s="10">
        <f>'Salary and Cost Data'!I208</f>
        <v>5525</v>
      </c>
      <c r="L279" s="10">
        <f>'Salary and Cost Data'!J208</f>
        <v>24724</v>
      </c>
      <c r="M279" s="9">
        <f>'Salary and Cost Data'!K208</f>
        <v>3</v>
      </c>
      <c r="AJ279" s="100"/>
      <c r="AK279" s="102"/>
    </row>
    <row r="280" spans="3:37" ht="15.6" hidden="1" x14ac:dyDescent="0.3">
      <c r="C280" s="8" t="str">
        <f>'Salary and Cost Data'!A209</f>
        <v>DIAG PROCED TECHNOL II</v>
      </c>
      <c r="D280" s="9" t="str">
        <f>'Salary and Cost Data'!B209</f>
        <v>C</v>
      </c>
      <c r="E280" s="9" t="str">
        <f>'Salary and Cost Data'!C209</f>
        <v>C8A2XX</v>
      </c>
      <c r="F280" s="9" t="str">
        <f>'Salary and Cost Data'!D209</f>
        <v>C12</v>
      </c>
      <c r="G280" s="10">
        <f>'Salary and Cost Data'!E209</f>
        <v>4797</v>
      </c>
      <c r="H280" s="10">
        <f>'Salary and Cost Data'!F209</f>
        <v>5277</v>
      </c>
      <c r="I280" s="10">
        <f>'Salary and Cost Data'!G209</f>
        <v>5757</v>
      </c>
      <c r="J280" s="10">
        <f>'Salary and Cost Data'!H209</f>
        <v>6237</v>
      </c>
      <c r="K280" s="10">
        <f>'Salary and Cost Data'!I209</f>
        <v>6716</v>
      </c>
      <c r="L280" s="10">
        <f>'Salary and Cost Data'!J209</f>
        <v>24724</v>
      </c>
      <c r="M280" s="9">
        <f>'Salary and Cost Data'!K209</f>
        <v>3</v>
      </c>
      <c r="AJ280" s="100"/>
      <c r="AK280" s="102"/>
    </row>
    <row r="281" spans="3:37" ht="15.6" hidden="1" x14ac:dyDescent="0.3">
      <c r="C281" s="8" t="str">
        <f>'Salary and Cost Data'!A210</f>
        <v>DIAG PROCED TECHNOL III</v>
      </c>
      <c r="D281" s="9" t="str">
        <f>'Salary and Cost Data'!B210</f>
        <v>C</v>
      </c>
      <c r="E281" s="9" t="str">
        <f>'Salary and Cost Data'!C210</f>
        <v>C8A3XX</v>
      </c>
      <c r="F281" s="9" t="str">
        <f>'Salary and Cost Data'!D210</f>
        <v>C17</v>
      </c>
      <c r="G281" s="10">
        <f>'Salary and Cost Data'!E210</f>
        <v>6122</v>
      </c>
      <c r="H281" s="10">
        <f>'Salary and Cost Data'!F210</f>
        <v>6735</v>
      </c>
      <c r="I281" s="10">
        <f>'Salary and Cost Data'!G210</f>
        <v>7347</v>
      </c>
      <c r="J281" s="10">
        <f>'Salary and Cost Data'!H210</f>
        <v>7960</v>
      </c>
      <c r="K281" s="10">
        <f>'Salary and Cost Data'!I210</f>
        <v>8572</v>
      </c>
      <c r="L281" s="10">
        <f>'Salary and Cost Data'!J210</f>
        <v>24724</v>
      </c>
      <c r="M281" s="9">
        <f>'Salary and Cost Data'!K210</f>
        <v>3</v>
      </c>
      <c r="AJ281" s="100"/>
      <c r="AK281" s="102"/>
    </row>
    <row r="282" spans="3:37" ht="15.6" hidden="1" x14ac:dyDescent="0.3">
      <c r="C282" s="8" t="str">
        <f>'Salary and Cost Data'!A211</f>
        <v>DIAG PROCED TECHNOL IV</v>
      </c>
      <c r="D282" s="9" t="str">
        <f>'Salary and Cost Data'!B211</f>
        <v>C</v>
      </c>
      <c r="E282" s="9" t="str">
        <f>'Salary and Cost Data'!C211</f>
        <v>C8A4XX</v>
      </c>
      <c r="F282" s="9" t="str">
        <f>'Salary and Cost Data'!D211</f>
        <v>C19</v>
      </c>
      <c r="G282" s="10">
        <f>'Salary and Cost Data'!E211</f>
        <v>6750</v>
      </c>
      <c r="H282" s="10">
        <f>'Salary and Cost Data'!F211</f>
        <v>7425</v>
      </c>
      <c r="I282" s="10">
        <f>'Salary and Cost Data'!G211</f>
        <v>8100</v>
      </c>
      <c r="J282" s="10">
        <f>'Salary and Cost Data'!H211</f>
        <v>8775</v>
      </c>
      <c r="K282" s="10">
        <f>'Salary and Cost Data'!I211</f>
        <v>9450</v>
      </c>
      <c r="L282" s="10">
        <f>'Salary and Cost Data'!J211</f>
        <v>24724</v>
      </c>
      <c r="M282" s="9">
        <f>'Salary and Cost Data'!K211</f>
        <v>0</v>
      </c>
      <c r="AJ282" s="100"/>
      <c r="AK282" s="102"/>
    </row>
    <row r="283" spans="3:37" ht="15.6" hidden="1" x14ac:dyDescent="0.3">
      <c r="C283" s="8" t="str">
        <f>'Salary and Cost Data'!A212</f>
        <v>DIETITIAN I</v>
      </c>
      <c r="D283" s="9" t="str">
        <f>'Salary and Cost Data'!B212</f>
        <v>C</v>
      </c>
      <c r="E283" s="9" t="str">
        <f>'Salary and Cost Data'!C212</f>
        <v>C8B1IX</v>
      </c>
      <c r="F283" s="9" t="str">
        <f>'Salary and Cost Data'!D212</f>
        <v>C15</v>
      </c>
      <c r="G283" s="10">
        <f>'Salary and Cost Data'!E212</f>
        <v>5553</v>
      </c>
      <c r="H283" s="10">
        <f>'Salary and Cost Data'!F212</f>
        <v>6109</v>
      </c>
      <c r="I283" s="10">
        <f>'Salary and Cost Data'!G212</f>
        <v>6664</v>
      </c>
      <c r="J283" s="10">
        <f>'Salary and Cost Data'!H212</f>
        <v>7219</v>
      </c>
      <c r="K283" s="10">
        <f>'Salary and Cost Data'!I212</f>
        <v>7774</v>
      </c>
      <c r="L283" s="10">
        <f>'Salary and Cost Data'!J212</f>
        <v>24724</v>
      </c>
      <c r="M283" s="9">
        <f>'Salary and Cost Data'!K212</f>
        <v>1</v>
      </c>
      <c r="AJ283" s="100"/>
      <c r="AK283" s="102"/>
    </row>
    <row r="284" spans="3:37" ht="15.6" hidden="1" x14ac:dyDescent="0.3">
      <c r="C284" s="8" t="str">
        <f>'Salary and Cost Data'!A213</f>
        <v>DIETITIAN II</v>
      </c>
      <c r="D284" s="9" t="str">
        <f>'Salary and Cost Data'!B213</f>
        <v>C</v>
      </c>
      <c r="E284" s="9" t="str">
        <f>'Salary and Cost Data'!C213</f>
        <v>C8B2TX</v>
      </c>
      <c r="F284" s="9" t="str">
        <f>'Salary and Cost Data'!D213</f>
        <v>C16</v>
      </c>
      <c r="G284" s="10">
        <f>'Salary and Cost Data'!E213</f>
        <v>5831</v>
      </c>
      <c r="H284" s="10">
        <f>'Salary and Cost Data'!F213</f>
        <v>6414</v>
      </c>
      <c r="I284" s="10">
        <f>'Salary and Cost Data'!G213</f>
        <v>6997</v>
      </c>
      <c r="J284" s="10">
        <f>'Salary and Cost Data'!H213</f>
        <v>7580</v>
      </c>
      <c r="K284" s="10">
        <f>'Salary and Cost Data'!I213</f>
        <v>8163</v>
      </c>
      <c r="L284" s="10">
        <f>'Salary and Cost Data'!J213</f>
        <v>24724</v>
      </c>
      <c r="M284" s="9">
        <f>'Salary and Cost Data'!K213</f>
        <v>1</v>
      </c>
      <c r="AJ284" s="100"/>
      <c r="AK284" s="102"/>
    </row>
    <row r="285" spans="3:37" ht="15.6" hidden="1" x14ac:dyDescent="0.3">
      <c r="C285" s="8" t="str">
        <f>'Salary and Cost Data'!A214</f>
        <v>DIETITIAN III</v>
      </c>
      <c r="D285" s="9" t="str">
        <f>'Salary and Cost Data'!B214</f>
        <v>C</v>
      </c>
      <c r="E285" s="9" t="str">
        <f>'Salary and Cost Data'!C214</f>
        <v>C8B3XX</v>
      </c>
      <c r="F285" s="9" t="str">
        <f>'Salary and Cost Data'!D214</f>
        <v>C17</v>
      </c>
      <c r="G285" s="10">
        <f>'Salary and Cost Data'!E214</f>
        <v>6122</v>
      </c>
      <c r="H285" s="10">
        <f>'Salary and Cost Data'!F214</f>
        <v>6735</v>
      </c>
      <c r="I285" s="10">
        <f>'Salary and Cost Data'!G214</f>
        <v>7347</v>
      </c>
      <c r="J285" s="10">
        <f>'Salary and Cost Data'!H214</f>
        <v>7960</v>
      </c>
      <c r="K285" s="10">
        <f>'Salary and Cost Data'!I214</f>
        <v>8572</v>
      </c>
      <c r="L285" s="10">
        <f>'Salary and Cost Data'!J214</f>
        <v>24724</v>
      </c>
      <c r="M285" s="9">
        <f>'Salary and Cost Data'!K214</f>
        <v>0</v>
      </c>
      <c r="AJ285" s="100"/>
      <c r="AK285" s="102"/>
    </row>
    <row r="286" spans="3:37" ht="15.6" hidden="1" x14ac:dyDescent="0.3">
      <c r="C286" s="8" t="str">
        <f>'Salary and Cost Data'!A215</f>
        <v>DINING SERVICES I</v>
      </c>
      <c r="D286" s="9" t="str">
        <f>'Salary and Cost Data'!B215</f>
        <v>D</v>
      </c>
      <c r="E286" s="9" t="str">
        <f>'Salary and Cost Data'!C215</f>
        <v>D8C1XX</v>
      </c>
      <c r="F286" s="9" t="str">
        <f>'Salary and Cost Data'!D215</f>
        <v>D04</v>
      </c>
      <c r="G286" s="10">
        <f>'Salary and Cost Data'!E215</f>
        <v>3255</v>
      </c>
      <c r="H286" s="10">
        <f>'Salary and Cost Data'!F215</f>
        <v>3581</v>
      </c>
      <c r="I286" s="10">
        <f>'Salary and Cost Data'!G215</f>
        <v>3906</v>
      </c>
      <c r="J286" s="10">
        <f>'Salary and Cost Data'!H215</f>
        <v>4232</v>
      </c>
      <c r="K286" s="10">
        <f>'Salary and Cost Data'!I215</f>
        <v>4558</v>
      </c>
      <c r="L286" s="10">
        <f>'Salary and Cost Data'!J215</f>
        <v>24724</v>
      </c>
      <c r="M286" s="9">
        <f>'Salary and Cost Data'!K215</f>
        <v>1</v>
      </c>
      <c r="AJ286" s="100"/>
      <c r="AK286" s="102"/>
    </row>
    <row r="287" spans="3:37" ht="15.6" hidden="1" x14ac:dyDescent="0.3">
      <c r="C287" s="8" t="str">
        <f>'Salary and Cost Data'!A216</f>
        <v>DINING SERVICES II</v>
      </c>
      <c r="D287" s="9" t="str">
        <f>'Salary and Cost Data'!B216</f>
        <v>D</v>
      </c>
      <c r="E287" s="9" t="str">
        <f>'Salary and Cost Data'!C216</f>
        <v>D8C2XX</v>
      </c>
      <c r="F287" s="9" t="str">
        <f>'Salary and Cost Data'!D216</f>
        <v>D05</v>
      </c>
      <c r="G287" s="10">
        <f>'Salary and Cost Data'!E216</f>
        <v>3418</v>
      </c>
      <c r="H287" s="10">
        <f>'Salary and Cost Data'!F216</f>
        <v>3760</v>
      </c>
      <c r="I287" s="10">
        <f>'Salary and Cost Data'!G216</f>
        <v>4101</v>
      </c>
      <c r="J287" s="10">
        <f>'Salary and Cost Data'!H216</f>
        <v>4443</v>
      </c>
      <c r="K287" s="10">
        <f>'Salary and Cost Data'!I216</f>
        <v>4785</v>
      </c>
      <c r="L287" s="10">
        <f>'Salary and Cost Data'!J216</f>
        <v>24724</v>
      </c>
      <c r="M287" s="9">
        <f>'Salary and Cost Data'!K216</f>
        <v>1</v>
      </c>
      <c r="AJ287" s="100"/>
      <c r="AK287" s="102"/>
    </row>
    <row r="288" spans="3:37" ht="15.6" hidden="1" x14ac:dyDescent="0.3">
      <c r="C288" s="8" t="str">
        <f>'Salary and Cost Data'!A217</f>
        <v>DINING SERVICES III</v>
      </c>
      <c r="D288" s="9" t="str">
        <f>'Salary and Cost Data'!B217</f>
        <v>D</v>
      </c>
      <c r="E288" s="9" t="str">
        <f>'Salary and Cost Data'!C217</f>
        <v>D8C3XX</v>
      </c>
      <c r="F288" s="9" t="str">
        <f>'Salary and Cost Data'!D217</f>
        <v>D06</v>
      </c>
      <c r="G288" s="10">
        <f>'Salary and Cost Data'!E217</f>
        <v>3589</v>
      </c>
      <c r="H288" s="10">
        <f>'Salary and Cost Data'!F217</f>
        <v>3948</v>
      </c>
      <c r="I288" s="10">
        <f>'Salary and Cost Data'!G217</f>
        <v>4306</v>
      </c>
      <c r="J288" s="10">
        <f>'Salary and Cost Data'!H217</f>
        <v>4665</v>
      </c>
      <c r="K288" s="10">
        <f>'Salary and Cost Data'!I217</f>
        <v>5024</v>
      </c>
      <c r="L288" s="10">
        <f>'Salary and Cost Data'!J217</f>
        <v>24724</v>
      </c>
      <c r="M288" s="9">
        <f>'Salary and Cost Data'!K217</f>
        <v>1</v>
      </c>
      <c r="AJ288" s="100"/>
      <c r="AK288" s="102"/>
    </row>
    <row r="289" spans="3:37" ht="15.6" hidden="1" x14ac:dyDescent="0.3">
      <c r="C289" s="8" t="str">
        <f>'Salary and Cost Data'!A218</f>
        <v>DINING SERVICES IV</v>
      </c>
      <c r="D289" s="9" t="str">
        <f>'Salary and Cost Data'!B218</f>
        <v>D</v>
      </c>
      <c r="E289" s="9" t="str">
        <f>'Salary and Cost Data'!C218</f>
        <v>D8C4XX</v>
      </c>
      <c r="F289" s="9" t="str">
        <f>'Salary and Cost Data'!D218</f>
        <v>D07</v>
      </c>
      <c r="G289" s="10">
        <f>'Salary and Cost Data'!E218</f>
        <v>3768</v>
      </c>
      <c r="H289" s="10">
        <f>'Salary and Cost Data'!F218</f>
        <v>4145</v>
      </c>
      <c r="I289" s="10">
        <f>'Salary and Cost Data'!G218</f>
        <v>4522</v>
      </c>
      <c r="J289" s="10">
        <f>'Salary and Cost Data'!H218</f>
        <v>4899</v>
      </c>
      <c r="K289" s="10">
        <f>'Salary and Cost Data'!I218</f>
        <v>5276</v>
      </c>
      <c r="L289" s="10">
        <f>'Salary and Cost Data'!J218</f>
        <v>24724</v>
      </c>
      <c r="M289" s="9">
        <f>'Salary and Cost Data'!K218</f>
        <v>1</v>
      </c>
      <c r="AJ289" s="100"/>
      <c r="AK289" s="102"/>
    </row>
    <row r="290" spans="3:37" ht="15.6" hidden="1" x14ac:dyDescent="0.3">
      <c r="C290" s="8" t="str">
        <f>'Salary and Cost Data'!A219</f>
        <v>DINING SERVICES V</v>
      </c>
      <c r="D290" s="9" t="str">
        <f>'Salary and Cost Data'!B219</f>
        <v>D</v>
      </c>
      <c r="E290" s="9" t="str">
        <f>'Salary and Cost Data'!C219</f>
        <v>D8C5XX</v>
      </c>
      <c r="F290" s="9" t="str">
        <f>'Salary and Cost Data'!D219</f>
        <v>D10</v>
      </c>
      <c r="G290" s="10">
        <f>'Salary and Cost Data'!E219</f>
        <v>4362</v>
      </c>
      <c r="H290" s="10">
        <f>'Salary and Cost Data'!F219</f>
        <v>4798</v>
      </c>
      <c r="I290" s="10">
        <f>'Salary and Cost Data'!G219</f>
        <v>5234</v>
      </c>
      <c r="J290" s="10">
        <f>'Salary and Cost Data'!H219</f>
        <v>5671</v>
      </c>
      <c r="K290" s="10">
        <f>'Salary and Cost Data'!I219</f>
        <v>6107</v>
      </c>
      <c r="L290" s="10">
        <f>'Salary and Cost Data'!J219</f>
        <v>24724</v>
      </c>
      <c r="M290" s="9">
        <f>'Salary and Cost Data'!K219</f>
        <v>1</v>
      </c>
      <c r="AJ290" s="100"/>
      <c r="AK290" s="102"/>
    </row>
    <row r="291" spans="3:37" ht="15.6" hidden="1" x14ac:dyDescent="0.3">
      <c r="C291" s="8" t="str">
        <f>'Salary and Cost Data'!A220</f>
        <v>DRIVER'S LIC EXAM I</v>
      </c>
      <c r="D291" s="9" t="str">
        <f>'Salary and Cost Data'!B220</f>
        <v>G</v>
      </c>
      <c r="E291" s="9" t="str">
        <f>'Salary and Cost Data'!C220</f>
        <v>G4B1XX</v>
      </c>
      <c r="F291" s="9" t="str">
        <f>'Salary and Cost Data'!D220</f>
        <v>G05</v>
      </c>
      <c r="G291" s="10">
        <f>'Salary and Cost Data'!E220</f>
        <v>3418</v>
      </c>
      <c r="H291" s="10">
        <f>'Salary and Cost Data'!F220</f>
        <v>3760</v>
      </c>
      <c r="I291" s="10">
        <f>'Salary and Cost Data'!G220</f>
        <v>4101</v>
      </c>
      <c r="J291" s="10">
        <f>'Salary and Cost Data'!H220</f>
        <v>4443</v>
      </c>
      <c r="K291" s="10">
        <f>'Salary and Cost Data'!I220</f>
        <v>4785</v>
      </c>
      <c r="L291" s="10">
        <f>'Salary and Cost Data'!J220</f>
        <v>24724</v>
      </c>
      <c r="M291" s="9">
        <f>'Salary and Cost Data'!K220</f>
        <v>1</v>
      </c>
      <c r="AJ291" s="100"/>
      <c r="AK291" s="102"/>
    </row>
    <row r="292" spans="3:37" ht="15.6" hidden="1" x14ac:dyDescent="0.3">
      <c r="C292" s="8" t="str">
        <f>'Salary and Cost Data'!A221</f>
        <v>DRIVER'S LIC EXAM II</v>
      </c>
      <c r="D292" s="9" t="str">
        <f>'Salary and Cost Data'!B221</f>
        <v>G</v>
      </c>
      <c r="E292" s="9" t="str">
        <f>'Salary and Cost Data'!C221</f>
        <v>G4B2XX</v>
      </c>
      <c r="F292" s="9" t="str">
        <f>'Salary and Cost Data'!D221</f>
        <v>G06</v>
      </c>
      <c r="G292" s="10">
        <f>'Salary and Cost Data'!E221</f>
        <v>3589</v>
      </c>
      <c r="H292" s="10">
        <f>'Salary and Cost Data'!F221</f>
        <v>3948</v>
      </c>
      <c r="I292" s="10">
        <f>'Salary and Cost Data'!G221</f>
        <v>4306</v>
      </c>
      <c r="J292" s="10">
        <f>'Salary and Cost Data'!H221</f>
        <v>4665</v>
      </c>
      <c r="K292" s="10">
        <f>'Salary and Cost Data'!I221</f>
        <v>5024</v>
      </c>
      <c r="L292" s="10">
        <f>'Salary and Cost Data'!J221</f>
        <v>24724</v>
      </c>
      <c r="M292" s="9">
        <f>'Salary and Cost Data'!K221</f>
        <v>1</v>
      </c>
      <c r="AJ292" s="100"/>
      <c r="AK292" s="102"/>
    </row>
    <row r="293" spans="3:37" ht="15.6" hidden="1" x14ac:dyDescent="0.3">
      <c r="C293" s="8" t="str">
        <f>'Salary and Cost Data'!A222</f>
        <v>DRIVER'S LIC EXAM III</v>
      </c>
      <c r="D293" s="9" t="str">
        <f>'Salary and Cost Data'!B222</f>
        <v>G</v>
      </c>
      <c r="E293" s="9" t="str">
        <f>'Salary and Cost Data'!C222</f>
        <v>G4B3XX</v>
      </c>
      <c r="F293" s="9" t="str">
        <f>'Salary and Cost Data'!D222</f>
        <v>G08</v>
      </c>
      <c r="G293" s="10">
        <f>'Salary and Cost Data'!E222</f>
        <v>3956</v>
      </c>
      <c r="H293" s="10">
        <f>'Salary and Cost Data'!F222</f>
        <v>4352</v>
      </c>
      <c r="I293" s="10">
        <f>'Salary and Cost Data'!G222</f>
        <v>4748</v>
      </c>
      <c r="J293" s="10">
        <f>'Salary and Cost Data'!H222</f>
        <v>5144</v>
      </c>
      <c r="K293" s="10">
        <f>'Salary and Cost Data'!I222</f>
        <v>5539</v>
      </c>
      <c r="L293" s="10">
        <f>'Salary and Cost Data'!J222</f>
        <v>24724</v>
      </c>
      <c r="M293" s="9">
        <f>'Salary and Cost Data'!K222</f>
        <v>1</v>
      </c>
      <c r="AJ293" s="100"/>
      <c r="AK293" s="102"/>
    </row>
    <row r="294" spans="3:37" ht="15.6" hidden="1" x14ac:dyDescent="0.3">
      <c r="C294" s="8" t="str">
        <f>'Salary and Cost Data'!A223</f>
        <v>DRIVER'S LIC EXAM IV</v>
      </c>
      <c r="D294" s="9" t="str">
        <f>'Salary and Cost Data'!B223</f>
        <v>G</v>
      </c>
      <c r="E294" s="9" t="str">
        <f>'Salary and Cost Data'!C223</f>
        <v>G4B4XX</v>
      </c>
      <c r="F294" s="9" t="str">
        <f>'Salary and Cost Data'!D223</f>
        <v>G12</v>
      </c>
      <c r="G294" s="10">
        <f>'Salary and Cost Data'!E223</f>
        <v>4809</v>
      </c>
      <c r="H294" s="10">
        <f>'Salary and Cost Data'!F223</f>
        <v>5290</v>
      </c>
      <c r="I294" s="10">
        <f>'Salary and Cost Data'!G223</f>
        <v>5771</v>
      </c>
      <c r="J294" s="10">
        <f>'Salary and Cost Data'!H223</f>
        <v>6252</v>
      </c>
      <c r="K294" s="10">
        <f>'Salary and Cost Data'!I223</f>
        <v>6733</v>
      </c>
      <c r="L294" s="10">
        <f>'Salary and Cost Data'!J223</f>
        <v>24724</v>
      </c>
      <c r="M294" s="9">
        <f>'Salary and Cost Data'!K223</f>
        <v>0</v>
      </c>
      <c r="AJ294" s="100"/>
      <c r="AK294" s="102"/>
    </row>
    <row r="295" spans="3:37" ht="15.6" hidden="1" x14ac:dyDescent="0.3">
      <c r="C295" s="8" t="str">
        <f>'Salary and Cost Data'!A224</f>
        <v>DRIVER'S LIC EXAM V</v>
      </c>
      <c r="D295" s="9" t="str">
        <f>'Salary and Cost Data'!B224</f>
        <v>G</v>
      </c>
      <c r="E295" s="9" t="str">
        <f>'Salary and Cost Data'!C224</f>
        <v>G4B5XX</v>
      </c>
      <c r="F295" s="9" t="str">
        <f>'Salary and Cost Data'!D224</f>
        <v>G15</v>
      </c>
      <c r="G295" s="10">
        <f>'Salary and Cost Data'!E224</f>
        <v>5567</v>
      </c>
      <c r="H295" s="10">
        <f>'Salary and Cost Data'!F224</f>
        <v>6124</v>
      </c>
      <c r="I295" s="10">
        <f>'Salary and Cost Data'!G224</f>
        <v>6681</v>
      </c>
      <c r="J295" s="10">
        <f>'Salary and Cost Data'!H224</f>
        <v>7238</v>
      </c>
      <c r="K295" s="10">
        <f>'Salary and Cost Data'!I224</f>
        <v>7794</v>
      </c>
      <c r="L295" s="10">
        <f>'Salary and Cost Data'!J224</f>
        <v>24724</v>
      </c>
      <c r="M295" s="9">
        <f>'Salary and Cost Data'!K224</f>
        <v>0</v>
      </c>
      <c r="AJ295" s="100"/>
      <c r="AK295" s="102"/>
    </row>
    <row r="296" spans="3:37" ht="15.6" hidden="1" x14ac:dyDescent="0.3">
      <c r="C296" s="8" t="str">
        <f>'Salary and Cost Data'!A225</f>
        <v>EARLY CHILDHOOD EDUC I</v>
      </c>
      <c r="D296" s="9" t="str">
        <f>'Salary and Cost Data'!B225</f>
        <v>H</v>
      </c>
      <c r="E296" s="9" t="str">
        <f>'Salary and Cost Data'!C225</f>
        <v>H7C2XX</v>
      </c>
      <c r="F296" s="9" t="str">
        <f>'Salary and Cost Data'!D225</f>
        <v>H01</v>
      </c>
      <c r="G296" s="10">
        <f>'Salary and Cost Data'!E225</f>
        <v>2812</v>
      </c>
      <c r="H296" s="10">
        <f>'Salary and Cost Data'!F225</f>
        <v>3234</v>
      </c>
      <c r="I296" s="10">
        <f>'Salary and Cost Data'!G225</f>
        <v>3655</v>
      </c>
      <c r="J296" s="10">
        <f>'Salary and Cost Data'!H225</f>
        <v>4077</v>
      </c>
      <c r="K296" s="10">
        <f>'Salary and Cost Data'!I225</f>
        <v>4499</v>
      </c>
      <c r="L296" s="10">
        <f>'Salary and Cost Data'!J225</f>
        <v>24724</v>
      </c>
      <c r="M296" s="9">
        <f>'Salary and Cost Data'!K225</f>
        <v>1</v>
      </c>
      <c r="AJ296" s="100"/>
      <c r="AK296" s="102"/>
    </row>
    <row r="297" spans="3:37" ht="15.6" hidden="1" x14ac:dyDescent="0.3">
      <c r="C297" s="8" t="str">
        <f>'Salary and Cost Data'!A226</f>
        <v>EARLY CHILDHOOD EDUC II</v>
      </c>
      <c r="D297" s="9" t="str">
        <f>'Salary and Cost Data'!B226</f>
        <v>H</v>
      </c>
      <c r="E297" s="9" t="str">
        <f>'Salary and Cost Data'!C226</f>
        <v>H7C3XX</v>
      </c>
      <c r="F297" s="9" t="str">
        <f>'Salary and Cost Data'!D226</f>
        <v>H02</v>
      </c>
      <c r="G297" s="10">
        <f>'Salary and Cost Data'!E226</f>
        <v>2952</v>
      </c>
      <c r="H297" s="10">
        <f>'Salary and Cost Data'!F226</f>
        <v>3395</v>
      </c>
      <c r="I297" s="10">
        <f>'Salary and Cost Data'!G226</f>
        <v>3838</v>
      </c>
      <c r="J297" s="10">
        <f>'Salary and Cost Data'!H226</f>
        <v>4282</v>
      </c>
      <c r="K297" s="10">
        <f>'Salary and Cost Data'!I226</f>
        <v>4725</v>
      </c>
      <c r="L297" s="10">
        <f>'Salary and Cost Data'!J226</f>
        <v>24724</v>
      </c>
      <c r="M297" s="9">
        <f>'Salary and Cost Data'!K226</f>
        <v>1</v>
      </c>
      <c r="AJ297" s="100"/>
      <c r="AK297" s="102"/>
    </row>
    <row r="298" spans="3:37" ht="15.6" hidden="1" x14ac:dyDescent="0.3">
      <c r="C298" s="8" t="str">
        <f>'Salary and Cost Data'!A227</f>
        <v>ECONOMIST I</v>
      </c>
      <c r="D298" s="9" t="str">
        <f>'Salary and Cost Data'!B227</f>
        <v>H</v>
      </c>
      <c r="E298" s="9" t="str">
        <f>'Salary and Cost Data'!C227</f>
        <v>H1P1XX</v>
      </c>
      <c r="F298" s="9" t="str">
        <f>'Salary and Cost Data'!D227</f>
        <v>H09</v>
      </c>
      <c r="G298" s="10">
        <f>'Salary and Cost Data'!E227</f>
        <v>4154</v>
      </c>
      <c r="H298" s="10">
        <f>'Salary and Cost Data'!F227</f>
        <v>4778</v>
      </c>
      <c r="I298" s="10">
        <f>'Salary and Cost Data'!G227</f>
        <v>5401</v>
      </c>
      <c r="J298" s="10">
        <f>'Salary and Cost Data'!H227</f>
        <v>6025</v>
      </c>
      <c r="K298" s="10">
        <f>'Salary and Cost Data'!I227</f>
        <v>6648</v>
      </c>
      <c r="L298" s="10">
        <f>'Salary and Cost Data'!J227</f>
        <v>24724</v>
      </c>
      <c r="M298" s="9">
        <f>'Salary and Cost Data'!K227</f>
        <v>0</v>
      </c>
      <c r="AJ298" s="100"/>
      <c r="AK298" s="102"/>
    </row>
    <row r="299" spans="3:37" ht="15.6" hidden="1" x14ac:dyDescent="0.3">
      <c r="C299" s="8" t="str">
        <f>'Salary and Cost Data'!A228</f>
        <v>ECONOMIST II</v>
      </c>
      <c r="D299" s="9" t="str">
        <f>'Salary and Cost Data'!B228</f>
        <v>H</v>
      </c>
      <c r="E299" s="9" t="str">
        <f>'Salary and Cost Data'!C228</f>
        <v>H1P2XX</v>
      </c>
      <c r="F299" s="9" t="str">
        <f>'Salary and Cost Data'!D228</f>
        <v>H12</v>
      </c>
      <c r="G299" s="10">
        <f>'Salary and Cost Data'!E228</f>
        <v>4809</v>
      </c>
      <c r="H299" s="10">
        <f>'Salary and Cost Data'!F228</f>
        <v>5531</v>
      </c>
      <c r="I299" s="10">
        <f>'Salary and Cost Data'!G228</f>
        <v>6252</v>
      </c>
      <c r="J299" s="10">
        <f>'Salary and Cost Data'!H228</f>
        <v>6974</v>
      </c>
      <c r="K299" s="10">
        <f>'Salary and Cost Data'!I228</f>
        <v>7695</v>
      </c>
      <c r="L299" s="10">
        <f>'Salary and Cost Data'!J228</f>
        <v>24724</v>
      </c>
      <c r="M299" s="9">
        <f>'Salary and Cost Data'!K228</f>
        <v>0</v>
      </c>
      <c r="AJ299" s="100"/>
      <c r="AK299" s="102"/>
    </row>
    <row r="300" spans="3:37" ht="15.6" hidden="1" x14ac:dyDescent="0.3">
      <c r="C300" s="8" t="str">
        <f>'Salary and Cost Data'!A229</f>
        <v>ECONOMIST III</v>
      </c>
      <c r="D300" s="9" t="str">
        <f>'Salary and Cost Data'!B229</f>
        <v>H</v>
      </c>
      <c r="E300" s="9" t="str">
        <f>'Salary and Cost Data'!C229</f>
        <v>H1P3XX</v>
      </c>
      <c r="F300" s="9" t="str">
        <f>'Salary and Cost Data'!D229</f>
        <v>H16</v>
      </c>
      <c r="G300" s="10">
        <f>'Salary and Cost Data'!E229</f>
        <v>5845</v>
      </c>
      <c r="H300" s="10">
        <f>'Salary and Cost Data'!F229</f>
        <v>6722</v>
      </c>
      <c r="I300" s="10">
        <f>'Salary and Cost Data'!G229</f>
        <v>7599</v>
      </c>
      <c r="J300" s="10">
        <f>'Salary and Cost Data'!H229</f>
        <v>8476</v>
      </c>
      <c r="K300" s="10">
        <f>'Salary and Cost Data'!I229</f>
        <v>9353</v>
      </c>
      <c r="L300" s="10">
        <f>'Salary and Cost Data'!J229</f>
        <v>24724</v>
      </c>
      <c r="M300" s="9">
        <f>'Salary and Cost Data'!K229</f>
        <v>0</v>
      </c>
      <c r="AJ300" s="100"/>
      <c r="AK300" s="102"/>
    </row>
    <row r="301" spans="3:37" ht="15.6" hidden="1" x14ac:dyDescent="0.3">
      <c r="C301" s="8" t="str">
        <f>'Salary and Cost Data'!A230</f>
        <v>ECONOMIST IV</v>
      </c>
      <c r="D301" s="9" t="str">
        <f>'Salary and Cost Data'!B230</f>
        <v>H</v>
      </c>
      <c r="E301" s="9" t="str">
        <f>'Salary and Cost Data'!C230</f>
        <v>H1P4XX</v>
      </c>
      <c r="F301" s="9" t="str">
        <f>'Salary and Cost Data'!D230</f>
        <v>H21</v>
      </c>
      <c r="G301" s="10">
        <f>'Salary and Cost Data'!E230</f>
        <v>7460</v>
      </c>
      <c r="H301" s="10">
        <f>'Salary and Cost Data'!F230</f>
        <v>8580</v>
      </c>
      <c r="I301" s="10">
        <f>'Salary and Cost Data'!G230</f>
        <v>9700</v>
      </c>
      <c r="J301" s="10">
        <f>'Salary and Cost Data'!H230</f>
        <v>10819</v>
      </c>
      <c r="K301" s="10">
        <f>'Salary and Cost Data'!I230</f>
        <v>11938</v>
      </c>
      <c r="L301" s="10">
        <f>'Salary and Cost Data'!J230</f>
        <v>24724</v>
      </c>
      <c r="M301" s="9">
        <f>'Salary and Cost Data'!K230</f>
        <v>0</v>
      </c>
      <c r="AJ301" s="100"/>
      <c r="AK301" s="102"/>
    </row>
    <row r="302" spans="3:37" ht="15.6" hidden="1" x14ac:dyDescent="0.3">
      <c r="C302" s="8" t="str">
        <f>'Salary and Cost Data'!A231</f>
        <v>ECONOMIST V</v>
      </c>
      <c r="D302" s="9" t="str">
        <f>'Salary and Cost Data'!B231</f>
        <v>H</v>
      </c>
      <c r="E302" s="9" t="str">
        <f>'Salary and Cost Data'!C231</f>
        <v>H1P5XX</v>
      </c>
      <c r="F302" s="9" t="str">
        <f>'Salary and Cost Data'!D231</f>
        <v>H22</v>
      </c>
      <c r="G302" s="10">
        <f>'Salary and Cost Data'!E231</f>
        <v>7834</v>
      </c>
      <c r="H302" s="10">
        <f>'Salary and Cost Data'!F231</f>
        <v>9009</v>
      </c>
      <c r="I302" s="10">
        <f>'Salary and Cost Data'!G231</f>
        <v>10184</v>
      </c>
      <c r="J302" s="10">
        <f>'Salary and Cost Data'!H231</f>
        <v>11360</v>
      </c>
      <c r="K302" s="10">
        <f>'Salary and Cost Data'!I231</f>
        <v>12535</v>
      </c>
      <c r="L302" s="10">
        <f>'Salary and Cost Data'!J231</f>
        <v>24724</v>
      </c>
      <c r="M302" s="9">
        <f>'Salary and Cost Data'!K231</f>
        <v>0</v>
      </c>
      <c r="AJ302" s="100"/>
      <c r="AK302" s="102"/>
    </row>
    <row r="303" spans="3:37" ht="15.6" hidden="1" x14ac:dyDescent="0.3">
      <c r="C303" s="8" t="str">
        <f>'Salary and Cost Data'!A232</f>
        <v>ELECTIONS SPECIALIST I</v>
      </c>
      <c r="D303" s="9" t="str">
        <f>'Salary and Cost Data'!B232</f>
        <v>H</v>
      </c>
      <c r="E303" s="9" t="str">
        <f>'Salary and Cost Data'!C232</f>
        <v>H1U1XX</v>
      </c>
      <c r="F303" s="9" t="str">
        <f>'Salary and Cost Data'!D232</f>
        <v>H08</v>
      </c>
      <c r="G303" s="10">
        <f>'Salary and Cost Data'!E232</f>
        <v>3956</v>
      </c>
      <c r="H303" s="10">
        <f>'Salary and Cost Data'!F232</f>
        <v>4550</v>
      </c>
      <c r="I303" s="10">
        <f>'Salary and Cost Data'!G232</f>
        <v>5144</v>
      </c>
      <c r="J303" s="10">
        <f>'Salary and Cost Data'!H232</f>
        <v>5737</v>
      </c>
      <c r="K303" s="10">
        <f>'Salary and Cost Data'!I232</f>
        <v>6330</v>
      </c>
      <c r="L303" s="10">
        <f>'Salary and Cost Data'!J232</f>
        <v>24724</v>
      </c>
      <c r="M303" s="9">
        <f>'Salary and Cost Data'!K232</f>
        <v>0</v>
      </c>
      <c r="AJ303" s="100"/>
      <c r="AK303" s="102"/>
    </row>
    <row r="304" spans="3:37" ht="15.6" hidden="1" x14ac:dyDescent="0.3">
      <c r="C304" s="8" t="str">
        <f>'Salary and Cost Data'!A233</f>
        <v>ELECTIONS SPECIALIST II</v>
      </c>
      <c r="D304" s="9" t="str">
        <f>'Salary and Cost Data'!B233</f>
        <v>H</v>
      </c>
      <c r="E304" s="9" t="str">
        <f>'Salary and Cost Data'!C233</f>
        <v>H1U2XX</v>
      </c>
      <c r="F304" s="9" t="str">
        <f>'Salary and Cost Data'!D233</f>
        <v>H09</v>
      </c>
      <c r="G304" s="10">
        <f>'Salary and Cost Data'!E233</f>
        <v>4154</v>
      </c>
      <c r="H304" s="10">
        <f>'Salary and Cost Data'!F233</f>
        <v>4778</v>
      </c>
      <c r="I304" s="10">
        <f>'Salary and Cost Data'!G233</f>
        <v>5401</v>
      </c>
      <c r="J304" s="10">
        <f>'Salary and Cost Data'!H233</f>
        <v>6025</v>
      </c>
      <c r="K304" s="10">
        <f>'Salary and Cost Data'!I233</f>
        <v>6648</v>
      </c>
      <c r="L304" s="10">
        <f>'Salary and Cost Data'!J233</f>
        <v>24724</v>
      </c>
      <c r="M304" s="9">
        <f>'Salary and Cost Data'!K233</f>
        <v>0</v>
      </c>
      <c r="AJ304" s="100"/>
      <c r="AK304" s="102"/>
    </row>
    <row r="305" spans="3:37" ht="15.6" hidden="1" x14ac:dyDescent="0.3">
      <c r="C305" s="8" t="str">
        <f>'Salary and Cost Data'!A234</f>
        <v>ELECTIONS SPECIALIST III</v>
      </c>
      <c r="D305" s="9" t="str">
        <f>'Salary and Cost Data'!B234</f>
        <v>H</v>
      </c>
      <c r="E305" s="9" t="str">
        <f>'Salary and Cost Data'!C234</f>
        <v>H1U3XX</v>
      </c>
      <c r="F305" s="9" t="str">
        <f>'Salary and Cost Data'!D234</f>
        <v>H12</v>
      </c>
      <c r="G305" s="10">
        <f>'Salary and Cost Data'!E234</f>
        <v>4809</v>
      </c>
      <c r="H305" s="10">
        <f>'Salary and Cost Data'!F234</f>
        <v>5531</v>
      </c>
      <c r="I305" s="10">
        <f>'Salary and Cost Data'!G234</f>
        <v>6252</v>
      </c>
      <c r="J305" s="10">
        <f>'Salary and Cost Data'!H234</f>
        <v>6974</v>
      </c>
      <c r="K305" s="10">
        <f>'Salary and Cost Data'!I234</f>
        <v>7695</v>
      </c>
      <c r="L305" s="10">
        <f>'Salary and Cost Data'!J234</f>
        <v>24724</v>
      </c>
      <c r="M305" s="9">
        <f>'Salary and Cost Data'!K234</f>
        <v>0</v>
      </c>
      <c r="AJ305" s="100"/>
      <c r="AK305" s="102"/>
    </row>
    <row r="306" spans="3:37" ht="15.6" hidden="1" x14ac:dyDescent="0.3">
      <c r="C306" s="8" t="str">
        <f>'Salary and Cost Data'!A235</f>
        <v>ELECTIONS SPECIALIST IV</v>
      </c>
      <c r="D306" s="9" t="str">
        <f>'Salary and Cost Data'!B235</f>
        <v>H</v>
      </c>
      <c r="E306" s="9" t="str">
        <f>'Salary and Cost Data'!C235</f>
        <v>H1U4XX</v>
      </c>
      <c r="F306" s="9" t="str">
        <f>'Salary and Cost Data'!D235</f>
        <v>H16</v>
      </c>
      <c r="G306" s="10">
        <f>'Salary and Cost Data'!E235</f>
        <v>5845</v>
      </c>
      <c r="H306" s="10">
        <f>'Salary and Cost Data'!F235</f>
        <v>6722</v>
      </c>
      <c r="I306" s="10">
        <f>'Salary and Cost Data'!G235</f>
        <v>7599</v>
      </c>
      <c r="J306" s="10">
        <f>'Salary and Cost Data'!H235</f>
        <v>8476</v>
      </c>
      <c r="K306" s="10">
        <f>'Salary and Cost Data'!I235</f>
        <v>9353</v>
      </c>
      <c r="L306" s="10">
        <f>'Salary and Cost Data'!J235</f>
        <v>24724</v>
      </c>
      <c r="M306" s="9">
        <f>'Salary and Cost Data'!K235</f>
        <v>0</v>
      </c>
      <c r="AJ306" s="100"/>
      <c r="AK306" s="102"/>
    </row>
    <row r="307" spans="3:37" ht="15.6" hidden="1" x14ac:dyDescent="0.3">
      <c r="C307" s="8" t="str">
        <f>'Salary and Cost Data'!A236</f>
        <v>ELECTIONS SPECIALIST V</v>
      </c>
      <c r="D307" s="9" t="str">
        <f>'Salary and Cost Data'!B236</f>
        <v>H</v>
      </c>
      <c r="E307" s="9" t="str">
        <f>'Salary and Cost Data'!C236</f>
        <v>H1U5XX</v>
      </c>
      <c r="F307" s="9" t="str">
        <f>'Salary and Cost Data'!D236</f>
        <v>H21</v>
      </c>
      <c r="G307" s="10">
        <f>'Salary and Cost Data'!E236</f>
        <v>7460</v>
      </c>
      <c r="H307" s="10">
        <f>'Salary and Cost Data'!F236</f>
        <v>8580</v>
      </c>
      <c r="I307" s="10">
        <f>'Salary and Cost Data'!G236</f>
        <v>9700</v>
      </c>
      <c r="J307" s="10">
        <f>'Salary and Cost Data'!H236</f>
        <v>10819</v>
      </c>
      <c r="K307" s="10">
        <f>'Salary and Cost Data'!I236</f>
        <v>11938</v>
      </c>
      <c r="L307" s="10">
        <f>'Salary and Cost Data'!J236</f>
        <v>24724</v>
      </c>
      <c r="M307" s="9">
        <f>'Salary and Cost Data'!K236</f>
        <v>0</v>
      </c>
      <c r="AJ307" s="100"/>
      <c r="AK307" s="102"/>
    </row>
    <row r="308" spans="3:37" ht="15.6" hidden="1" x14ac:dyDescent="0.3">
      <c r="C308" s="8" t="str">
        <f>'Salary and Cost Data'!A237</f>
        <v>ELECTIONS SPECIALIST VI</v>
      </c>
      <c r="D308" s="9" t="str">
        <f>'Salary and Cost Data'!B237</f>
        <v>H</v>
      </c>
      <c r="E308" s="9" t="str">
        <f>'Salary and Cost Data'!C237</f>
        <v>H1U6XX</v>
      </c>
      <c r="F308" s="9" t="str">
        <f>'Salary and Cost Data'!D237</f>
        <v>H22</v>
      </c>
      <c r="G308" s="10">
        <f>'Salary and Cost Data'!E237</f>
        <v>7834</v>
      </c>
      <c r="H308" s="10">
        <f>'Salary and Cost Data'!F237</f>
        <v>9009</v>
      </c>
      <c r="I308" s="10">
        <f>'Salary and Cost Data'!G237</f>
        <v>10184</v>
      </c>
      <c r="J308" s="10">
        <f>'Salary and Cost Data'!H237</f>
        <v>11360</v>
      </c>
      <c r="K308" s="10">
        <f>'Salary and Cost Data'!I237</f>
        <v>12535</v>
      </c>
      <c r="L308" s="10">
        <f>'Salary and Cost Data'!J237</f>
        <v>24724</v>
      </c>
      <c r="M308" s="9">
        <f>'Salary and Cost Data'!K237</f>
        <v>0</v>
      </c>
      <c r="AJ308" s="100"/>
      <c r="AK308" s="102"/>
    </row>
    <row r="309" spans="3:37" ht="15.6" hidden="1" x14ac:dyDescent="0.3">
      <c r="C309" s="8" t="str">
        <f>'Salary and Cost Data'!A238</f>
        <v>ELECTRICAL TRADES I</v>
      </c>
      <c r="D309" s="9" t="str">
        <f>'Salary and Cost Data'!B238</f>
        <v>D</v>
      </c>
      <c r="E309" s="9" t="str">
        <f>'Salary and Cost Data'!C238</f>
        <v>D6A1XX</v>
      </c>
      <c r="F309" s="9" t="str">
        <f>'Salary and Cost Data'!D238</f>
        <v>D09</v>
      </c>
      <c r="G309" s="10">
        <f>'Salary and Cost Data'!E238</f>
        <v>4154</v>
      </c>
      <c r="H309" s="10">
        <f>'Salary and Cost Data'!F238</f>
        <v>4570</v>
      </c>
      <c r="I309" s="10">
        <f>'Salary and Cost Data'!G238</f>
        <v>4985</v>
      </c>
      <c r="J309" s="10">
        <f>'Salary and Cost Data'!H238</f>
        <v>5401</v>
      </c>
      <c r="K309" s="10">
        <f>'Salary and Cost Data'!I238</f>
        <v>5816</v>
      </c>
      <c r="L309" s="10">
        <f>'Salary and Cost Data'!J238</f>
        <v>24724</v>
      </c>
      <c r="M309" s="9">
        <f>'Salary and Cost Data'!K238</f>
        <v>1</v>
      </c>
      <c r="AJ309" s="100"/>
      <c r="AK309" s="102"/>
    </row>
    <row r="310" spans="3:37" ht="15.6" hidden="1" x14ac:dyDescent="0.3">
      <c r="C310" s="8" t="str">
        <f>'Salary and Cost Data'!A239</f>
        <v>ELECTRICAL TRADES II</v>
      </c>
      <c r="D310" s="9" t="str">
        <f>'Salary and Cost Data'!B239</f>
        <v>D</v>
      </c>
      <c r="E310" s="9" t="str">
        <f>'Salary and Cost Data'!C239</f>
        <v>D6A2XX</v>
      </c>
      <c r="F310" s="9" t="str">
        <f>'Salary and Cost Data'!D239</f>
        <v>D13</v>
      </c>
      <c r="G310" s="10">
        <f>'Salary and Cost Data'!E239</f>
        <v>5050</v>
      </c>
      <c r="H310" s="10">
        <f>'Salary and Cost Data'!F239</f>
        <v>5555</v>
      </c>
      <c r="I310" s="10">
        <f>'Salary and Cost Data'!G239</f>
        <v>6059</v>
      </c>
      <c r="J310" s="10">
        <f>'Salary and Cost Data'!H239</f>
        <v>6565</v>
      </c>
      <c r="K310" s="10">
        <f>'Salary and Cost Data'!I239</f>
        <v>7070</v>
      </c>
      <c r="L310" s="10">
        <f>'Salary and Cost Data'!J239</f>
        <v>24724</v>
      </c>
      <c r="M310" s="9">
        <f>'Salary and Cost Data'!K239</f>
        <v>1</v>
      </c>
      <c r="AJ310" s="100"/>
      <c r="AK310" s="102"/>
    </row>
    <row r="311" spans="3:37" ht="15.6" hidden="1" x14ac:dyDescent="0.3">
      <c r="C311" s="8" t="str">
        <f>'Salary and Cost Data'!A240</f>
        <v>ELECTRICAL TRADES III</v>
      </c>
      <c r="D311" s="9" t="str">
        <f>'Salary and Cost Data'!B240</f>
        <v>D</v>
      </c>
      <c r="E311" s="9" t="str">
        <f>'Salary and Cost Data'!C240</f>
        <v>D6A3XX</v>
      </c>
      <c r="F311" s="9" t="str">
        <f>'Salary and Cost Data'!D240</f>
        <v>D16</v>
      </c>
      <c r="G311" s="10">
        <f>'Salary and Cost Data'!E240</f>
        <v>5845</v>
      </c>
      <c r="H311" s="10">
        <f>'Salary and Cost Data'!F240</f>
        <v>6430</v>
      </c>
      <c r="I311" s="10">
        <f>'Salary and Cost Data'!G240</f>
        <v>7015</v>
      </c>
      <c r="J311" s="10">
        <f>'Salary and Cost Data'!H240</f>
        <v>7600</v>
      </c>
      <c r="K311" s="10">
        <f>'Salary and Cost Data'!I240</f>
        <v>8184</v>
      </c>
      <c r="L311" s="10">
        <f>'Salary and Cost Data'!J240</f>
        <v>24724</v>
      </c>
      <c r="M311" s="9">
        <f>'Salary and Cost Data'!K240</f>
        <v>1</v>
      </c>
      <c r="AJ311" s="100"/>
      <c r="AK311" s="102"/>
    </row>
    <row r="312" spans="3:37" ht="15.6" hidden="1" x14ac:dyDescent="0.3">
      <c r="C312" s="8" t="str">
        <f>'Salary and Cost Data'!A241</f>
        <v>ELECTRONICS ENGINEER I</v>
      </c>
      <c r="D312" s="9" t="str">
        <f>'Salary and Cost Data'!B241</f>
        <v>I</v>
      </c>
      <c r="E312" s="9" t="str">
        <f>'Salary and Cost Data'!C241</f>
        <v>I2B1XX</v>
      </c>
      <c r="F312" s="9" t="str">
        <f>'Salary and Cost Data'!D241</f>
        <v>I13</v>
      </c>
      <c r="G312" s="10">
        <f>'Salary and Cost Data'!E241</f>
        <v>6528</v>
      </c>
      <c r="H312" s="10">
        <f>'Salary and Cost Data'!F241</f>
        <v>7181</v>
      </c>
      <c r="I312" s="10">
        <f>'Salary and Cost Data'!G241</f>
        <v>7833</v>
      </c>
      <c r="J312" s="10">
        <f>'Salary and Cost Data'!H241</f>
        <v>8738</v>
      </c>
      <c r="K312" s="10">
        <f>'Salary and Cost Data'!I241</f>
        <v>9643</v>
      </c>
      <c r="L312" s="10">
        <f>'Salary and Cost Data'!J241</f>
        <v>24724</v>
      </c>
      <c r="M312" s="9">
        <f>'Salary and Cost Data'!K241</f>
        <v>0</v>
      </c>
      <c r="AJ312" s="100"/>
      <c r="AK312" s="102"/>
    </row>
    <row r="313" spans="3:37" ht="15.6" hidden="1" x14ac:dyDescent="0.3">
      <c r="C313" s="8" t="str">
        <f>'Salary and Cost Data'!A242</f>
        <v>ELECTRONICS ENGINEER II</v>
      </c>
      <c r="D313" s="9" t="str">
        <f>'Salary and Cost Data'!B242</f>
        <v>I</v>
      </c>
      <c r="E313" s="9" t="str">
        <f>'Salary and Cost Data'!C242</f>
        <v>I2B2XX</v>
      </c>
      <c r="F313" s="9" t="str">
        <f>'Salary and Cost Data'!D242</f>
        <v>I16</v>
      </c>
      <c r="G313" s="10">
        <f>'Salary and Cost Data'!E242</f>
        <v>7557</v>
      </c>
      <c r="H313" s="10">
        <f>'Salary and Cost Data'!F242</f>
        <v>8313</v>
      </c>
      <c r="I313" s="10">
        <f>'Salary and Cost Data'!G242</f>
        <v>9068</v>
      </c>
      <c r="J313" s="10">
        <f>'Salary and Cost Data'!H242</f>
        <v>10116</v>
      </c>
      <c r="K313" s="10">
        <f>'Salary and Cost Data'!I242</f>
        <v>11163</v>
      </c>
      <c r="L313" s="10">
        <f>'Salary and Cost Data'!J242</f>
        <v>24724</v>
      </c>
      <c r="M313" s="9">
        <f>'Salary and Cost Data'!K242</f>
        <v>0</v>
      </c>
      <c r="AJ313" s="100"/>
      <c r="AK313" s="102"/>
    </row>
    <row r="314" spans="3:37" ht="15.6" hidden="1" x14ac:dyDescent="0.3">
      <c r="C314" s="8" t="str">
        <f>'Salary and Cost Data'!A243</f>
        <v>ELECTRONICS ENGINEER III</v>
      </c>
      <c r="D314" s="9" t="str">
        <f>'Salary and Cost Data'!B243</f>
        <v>I</v>
      </c>
      <c r="E314" s="9" t="str">
        <f>'Salary and Cost Data'!C243</f>
        <v>I2B3XX</v>
      </c>
      <c r="F314" s="9" t="str">
        <f>'Salary and Cost Data'!D243</f>
        <v>I19</v>
      </c>
      <c r="G314" s="10">
        <f>'Salary and Cost Data'!E243</f>
        <v>8748</v>
      </c>
      <c r="H314" s="10">
        <f>'Salary and Cost Data'!F243</f>
        <v>9623</v>
      </c>
      <c r="I314" s="10">
        <f>'Salary and Cost Data'!G243</f>
        <v>10498</v>
      </c>
      <c r="J314" s="10">
        <f>'Salary and Cost Data'!H243</f>
        <v>11710</v>
      </c>
      <c r="K314" s="10">
        <f>'Salary and Cost Data'!I243</f>
        <v>12922</v>
      </c>
      <c r="L314" s="10">
        <f>'Salary and Cost Data'!J243</f>
        <v>24724</v>
      </c>
      <c r="M314" s="9">
        <f>'Salary and Cost Data'!K243</f>
        <v>0</v>
      </c>
      <c r="AJ314" s="100"/>
      <c r="AK314" s="102"/>
    </row>
    <row r="315" spans="3:37" ht="15.6" hidden="1" x14ac:dyDescent="0.3">
      <c r="C315" s="8" t="str">
        <f>'Salary and Cost Data'!A244</f>
        <v>ELECTRONICS ENGINEER IV</v>
      </c>
      <c r="D315" s="9" t="str">
        <f>'Salary and Cost Data'!B244</f>
        <v>I</v>
      </c>
      <c r="E315" s="9" t="str">
        <f>'Salary and Cost Data'!C244</f>
        <v>I2B4XX</v>
      </c>
      <c r="F315" s="9" t="str">
        <f>'Salary and Cost Data'!D244</f>
        <v>I21</v>
      </c>
      <c r="G315" s="10">
        <f>'Salary and Cost Data'!E244</f>
        <v>9645</v>
      </c>
      <c r="H315" s="10">
        <f>'Salary and Cost Data'!F244</f>
        <v>10610</v>
      </c>
      <c r="I315" s="10">
        <f>'Salary and Cost Data'!G244</f>
        <v>11574</v>
      </c>
      <c r="J315" s="10">
        <f>'Salary and Cost Data'!H244</f>
        <v>12911</v>
      </c>
      <c r="K315" s="10">
        <f>'Salary and Cost Data'!I244</f>
        <v>14247</v>
      </c>
      <c r="L315" s="10">
        <f>'Salary and Cost Data'!J244</f>
        <v>24724</v>
      </c>
      <c r="M315" s="9">
        <f>'Salary and Cost Data'!K244</f>
        <v>0</v>
      </c>
      <c r="AJ315" s="100"/>
      <c r="AK315" s="102"/>
    </row>
    <row r="316" spans="3:37" ht="15.6" hidden="1" x14ac:dyDescent="0.3">
      <c r="C316" s="8" t="str">
        <f>'Salary and Cost Data'!A245</f>
        <v>ELECTRONICS SPEC I</v>
      </c>
      <c r="D316" s="9" t="str">
        <f>'Salary and Cost Data'!B245</f>
        <v>I</v>
      </c>
      <c r="E316" s="9" t="str">
        <f>'Salary and Cost Data'!C245</f>
        <v>I5E2TX</v>
      </c>
      <c r="F316" s="9" t="str">
        <f>'Salary and Cost Data'!D245</f>
        <v>I04</v>
      </c>
      <c r="G316" s="10">
        <f>'Salary and Cost Data'!E245</f>
        <v>4209</v>
      </c>
      <c r="H316" s="10">
        <f>'Salary and Cost Data'!F245</f>
        <v>4630</v>
      </c>
      <c r="I316" s="10">
        <f>'Salary and Cost Data'!G245</f>
        <v>5050</v>
      </c>
      <c r="J316" s="10">
        <f>'Salary and Cost Data'!H245</f>
        <v>5633</v>
      </c>
      <c r="K316" s="10">
        <f>'Salary and Cost Data'!I245</f>
        <v>6216</v>
      </c>
      <c r="L316" s="10">
        <f>'Salary and Cost Data'!J245</f>
        <v>24724</v>
      </c>
      <c r="M316" s="9">
        <f>'Salary and Cost Data'!K245</f>
        <v>0</v>
      </c>
      <c r="AJ316" s="100"/>
      <c r="AK316" s="102"/>
    </row>
    <row r="317" spans="3:37" ht="15.6" hidden="1" x14ac:dyDescent="0.3">
      <c r="C317" s="8" t="str">
        <f>'Salary and Cost Data'!A246</f>
        <v>ELECTRONICS SPEC II</v>
      </c>
      <c r="D317" s="9" t="str">
        <f>'Salary and Cost Data'!B246</f>
        <v>I</v>
      </c>
      <c r="E317" s="9" t="str">
        <f>'Salary and Cost Data'!C246</f>
        <v>I5E3XX</v>
      </c>
      <c r="F317" s="9" t="str">
        <f>'Salary and Cost Data'!D246</f>
        <v>I08</v>
      </c>
      <c r="G317" s="10">
        <f>'Salary and Cost Data'!E246</f>
        <v>5115</v>
      </c>
      <c r="H317" s="10">
        <f>'Salary and Cost Data'!F246</f>
        <v>5627</v>
      </c>
      <c r="I317" s="10">
        <f>'Salary and Cost Data'!G246</f>
        <v>6138</v>
      </c>
      <c r="J317" s="10">
        <f>'Salary and Cost Data'!H246</f>
        <v>6847</v>
      </c>
      <c r="K317" s="10">
        <f>'Salary and Cost Data'!I246</f>
        <v>7556</v>
      </c>
      <c r="L317" s="10">
        <f>'Salary and Cost Data'!J246</f>
        <v>24724</v>
      </c>
      <c r="M317" s="9">
        <f>'Salary and Cost Data'!K246</f>
        <v>1</v>
      </c>
      <c r="AJ317" s="100"/>
      <c r="AK317" s="102"/>
    </row>
    <row r="318" spans="3:37" ht="15.6" hidden="1" x14ac:dyDescent="0.3">
      <c r="C318" s="8" t="str">
        <f>'Salary and Cost Data'!A247</f>
        <v>ELECTRONICS SPEC III</v>
      </c>
      <c r="D318" s="9" t="str">
        <f>'Salary and Cost Data'!B247</f>
        <v>I</v>
      </c>
      <c r="E318" s="9" t="str">
        <f>'Salary and Cost Data'!C247</f>
        <v>I5E4XX</v>
      </c>
      <c r="F318" s="9" t="str">
        <f>'Salary and Cost Data'!D247</f>
        <v>I11</v>
      </c>
      <c r="G318" s="10">
        <f>'Salary and Cost Data'!E247</f>
        <v>5921</v>
      </c>
      <c r="H318" s="10">
        <f>'Salary and Cost Data'!F247</f>
        <v>6513</v>
      </c>
      <c r="I318" s="10">
        <f>'Salary and Cost Data'!G247</f>
        <v>7105</v>
      </c>
      <c r="J318" s="10">
        <f>'Salary and Cost Data'!H247</f>
        <v>7926</v>
      </c>
      <c r="K318" s="10">
        <f>'Salary and Cost Data'!I247</f>
        <v>8747</v>
      </c>
      <c r="L318" s="10">
        <f>'Salary and Cost Data'!J247</f>
        <v>24724</v>
      </c>
      <c r="M318" s="9">
        <f>'Salary and Cost Data'!K247</f>
        <v>0</v>
      </c>
      <c r="AJ318" s="100"/>
      <c r="AK318" s="102"/>
    </row>
    <row r="319" spans="3:37" ht="15.6" hidden="1" x14ac:dyDescent="0.3">
      <c r="C319" s="8" t="str">
        <f>'Salary and Cost Data'!A248</f>
        <v>ELECTRONICS SPEC INTERN</v>
      </c>
      <c r="D319" s="9" t="str">
        <f>'Salary and Cost Data'!B248</f>
        <v>I</v>
      </c>
      <c r="E319" s="9" t="str">
        <f>'Salary and Cost Data'!C248</f>
        <v>I5E1IX</v>
      </c>
      <c r="F319" s="9" t="str">
        <f>'Salary and Cost Data'!D248</f>
        <v>I01</v>
      </c>
      <c r="G319" s="10">
        <f>'Salary and Cost Data'!E248</f>
        <v>3635</v>
      </c>
      <c r="H319" s="10">
        <f>'Salary and Cost Data'!F248</f>
        <v>3999</v>
      </c>
      <c r="I319" s="10">
        <f>'Salary and Cost Data'!G248</f>
        <v>4362</v>
      </c>
      <c r="J319" s="10">
        <f>'Salary and Cost Data'!H248</f>
        <v>4866</v>
      </c>
      <c r="K319" s="10">
        <f>'Salary and Cost Data'!I248</f>
        <v>5369</v>
      </c>
      <c r="L319" s="10">
        <f>'Salary and Cost Data'!J248</f>
        <v>24724</v>
      </c>
      <c r="M319" s="9">
        <f>'Salary and Cost Data'!K248</f>
        <v>1</v>
      </c>
      <c r="AJ319" s="100"/>
      <c r="AK319" s="102"/>
    </row>
    <row r="320" spans="3:37" ht="15.6" hidden="1" x14ac:dyDescent="0.3">
      <c r="C320" s="8" t="str">
        <f>'Salary and Cost Data'!A249</f>
        <v>ELECTRONICS SPEC IV</v>
      </c>
      <c r="D320" s="9" t="str">
        <f>'Salary and Cost Data'!B249</f>
        <v>I</v>
      </c>
      <c r="E320" s="9" t="str">
        <f>'Salary and Cost Data'!C249</f>
        <v>I5E5XX</v>
      </c>
      <c r="F320" s="9" t="str">
        <f>'Salary and Cost Data'!D249</f>
        <v>I14</v>
      </c>
      <c r="G320" s="10">
        <f>'Salary and Cost Data'!E249</f>
        <v>6855</v>
      </c>
      <c r="H320" s="10">
        <f>'Salary and Cost Data'!F249</f>
        <v>7541</v>
      </c>
      <c r="I320" s="10">
        <f>'Salary and Cost Data'!G249</f>
        <v>8226</v>
      </c>
      <c r="J320" s="10">
        <f>'Salary and Cost Data'!H249</f>
        <v>9176</v>
      </c>
      <c r="K320" s="10">
        <f>'Salary and Cost Data'!I249</f>
        <v>10125</v>
      </c>
      <c r="L320" s="10">
        <f>'Salary and Cost Data'!J249</f>
        <v>24724</v>
      </c>
      <c r="M320" s="9">
        <f>'Salary and Cost Data'!K249</f>
        <v>0</v>
      </c>
      <c r="AJ320" s="100"/>
      <c r="AK320" s="102"/>
    </row>
    <row r="321" spans="3:37" ht="15.6" hidden="1" x14ac:dyDescent="0.3">
      <c r="C321" s="8" t="str">
        <f>'Salary and Cost Data'!A250</f>
        <v>EMER PREP &amp; COMM SPEC I</v>
      </c>
      <c r="D321" s="9" t="str">
        <f>'Salary and Cost Data'!B250</f>
        <v>H</v>
      </c>
      <c r="E321" s="9" t="str">
        <f>'Salary and Cost Data'!C250</f>
        <v>H6F1XX</v>
      </c>
      <c r="F321" s="9" t="str">
        <f>'Salary and Cost Data'!D250</f>
        <v>H08</v>
      </c>
      <c r="G321" s="10">
        <f>'Salary and Cost Data'!E250</f>
        <v>3956</v>
      </c>
      <c r="H321" s="10">
        <f>'Salary and Cost Data'!F250</f>
        <v>4550</v>
      </c>
      <c r="I321" s="10">
        <f>'Salary and Cost Data'!G250</f>
        <v>5144</v>
      </c>
      <c r="J321" s="10">
        <f>'Salary and Cost Data'!H250</f>
        <v>5737</v>
      </c>
      <c r="K321" s="10">
        <f>'Salary and Cost Data'!I250</f>
        <v>6330</v>
      </c>
      <c r="L321" s="10">
        <f>'Salary and Cost Data'!J250</f>
        <v>24724</v>
      </c>
      <c r="M321" s="9">
        <f>'Salary and Cost Data'!K250</f>
        <v>0</v>
      </c>
      <c r="AJ321" s="100"/>
      <c r="AK321" s="102"/>
    </row>
    <row r="322" spans="3:37" ht="15.6" hidden="1" x14ac:dyDescent="0.3">
      <c r="C322" s="8" t="str">
        <f>'Salary and Cost Data'!A251</f>
        <v>EMER PREP &amp; COMM SPEC II</v>
      </c>
      <c r="D322" s="9" t="str">
        <f>'Salary and Cost Data'!B251</f>
        <v>H</v>
      </c>
      <c r="E322" s="9" t="str">
        <f>'Salary and Cost Data'!C251</f>
        <v>H6F2XX</v>
      </c>
      <c r="F322" s="9" t="str">
        <f>'Salary and Cost Data'!D251</f>
        <v>H09</v>
      </c>
      <c r="G322" s="10">
        <f>'Salary and Cost Data'!E251</f>
        <v>4154</v>
      </c>
      <c r="H322" s="10">
        <f>'Salary and Cost Data'!F251</f>
        <v>4778</v>
      </c>
      <c r="I322" s="10">
        <f>'Salary and Cost Data'!G251</f>
        <v>5401</v>
      </c>
      <c r="J322" s="10">
        <f>'Salary and Cost Data'!H251</f>
        <v>6025</v>
      </c>
      <c r="K322" s="10">
        <f>'Salary and Cost Data'!I251</f>
        <v>6648</v>
      </c>
      <c r="L322" s="10">
        <f>'Salary and Cost Data'!J251</f>
        <v>24724</v>
      </c>
      <c r="M322" s="9">
        <f>'Salary and Cost Data'!K251</f>
        <v>0</v>
      </c>
      <c r="AJ322" s="100"/>
      <c r="AK322" s="102"/>
    </row>
    <row r="323" spans="3:37" ht="15.6" hidden="1" x14ac:dyDescent="0.3">
      <c r="C323" s="8" t="str">
        <f>'Salary and Cost Data'!A252</f>
        <v>EMER PREP &amp; COMM SPEC III</v>
      </c>
      <c r="D323" s="9" t="str">
        <f>'Salary and Cost Data'!B252</f>
        <v>H</v>
      </c>
      <c r="E323" s="9" t="str">
        <f>'Salary and Cost Data'!C252</f>
        <v>H6F3XX</v>
      </c>
      <c r="F323" s="9" t="str">
        <f>'Salary and Cost Data'!D252</f>
        <v>H12</v>
      </c>
      <c r="G323" s="10">
        <f>'Salary and Cost Data'!E252</f>
        <v>4809</v>
      </c>
      <c r="H323" s="10">
        <f>'Salary and Cost Data'!F252</f>
        <v>5531</v>
      </c>
      <c r="I323" s="10">
        <f>'Salary and Cost Data'!G252</f>
        <v>6252</v>
      </c>
      <c r="J323" s="10">
        <f>'Salary and Cost Data'!H252</f>
        <v>6974</v>
      </c>
      <c r="K323" s="10">
        <f>'Salary and Cost Data'!I252</f>
        <v>7695</v>
      </c>
      <c r="L323" s="10">
        <f>'Salary and Cost Data'!J252</f>
        <v>24724</v>
      </c>
      <c r="M323" s="9">
        <f>'Salary and Cost Data'!K252</f>
        <v>0</v>
      </c>
      <c r="AJ323" s="100"/>
      <c r="AK323" s="102"/>
    </row>
    <row r="324" spans="3:37" ht="15.6" hidden="1" x14ac:dyDescent="0.3">
      <c r="C324" s="8" t="str">
        <f>'Salary and Cost Data'!A253</f>
        <v>EMER PREP &amp; COMM SPEC IV</v>
      </c>
      <c r="D324" s="9" t="str">
        <f>'Salary and Cost Data'!B253</f>
        <v>H</v>
      </c>
      <c r="E324" s="9" t="str">
        <f>'Salary and Cost Data'!C253</f>
        <v>H6F4XX</v>
      </c>
      <c r="F324" s="9" t="str">
        <f>'Salary and Cost Data'!D253</f>
        <v>H16</v>
      </c>
      <c r="G324" s="10">
        <f>'Salary and Cost Data'!E253</f>
        <v>5845</v>
      </c>
      <c r="H324" s="10">
        <f>'Salary and Cost Data'!F253</f>
        <v>6722</v>
      </c>
      <c r="I324" s="10">
        <f>'Salary and Cost Data'!G253</f>
        <v>7599</v>
      </c>
      <c r="J324" s="10">
        <f>'Salary and Cost Data'!H253</f>
        <v>8476</v>
      </c>
      <c r="K324" s="10">
        <f>'Salary and Cost Data'!I253</f>
        <v>9353</v>
      </c>
      <c r="L324" s="10">
        <f>'Salary and Cost Data'!J253</f>
        <v>24724</v>
      </c>
      <c r="M324" s="9">
        <f>'Salary and Cost Data'!K253</f>
        <v>0</v>
      </c>
      <c r="AJ324" s="100"/>
      <c r="AK324" s="102"/>
    </row>
    <row r="325" spans="3:37" ht="15.6" hidden="1" x14ac:dyDescent="0.3">
      <c r="C325" s="8" t="str">
        <f>'Salary and Cost Data'!A254</f>
        <v>EMER PREP &amp; COMM SPEC V</v>
      </c>
      <c r="D325" s="9" t="str">
        <f>'Salary and Cost Data'!B254</f>
        <v>H</v>
      </c>
      <c r="E325" s="9" t="str">
        <f>'Salary and Cost Data'!C254</f>
        <v>H6F5XX</v>
      </c>
      <c r="F325" s="9" t="str">
        <f>'Salary and Cost Data'!D254</f>
        <v>H21</v>
      </c>
      <c r="G325" s="10">
        <f>'Salary and Cost Data'!E254</f>
        <v>7460</v>
      </c>
      <c r="H325" s="10">
        <f>'Salary and Cost Data'!F254</f>
        <v>8580</v>
      </c>
      <c r="I325" s="10">
        <f>'Salary and Cost Data'!G254</f>
        <v>9700</v>
      </c>
      <c r="J325" s="10">
        <f>'Salary and Cost Data'!H254</f>
        <v>10819</v>
      </c>
      <c r="K325" s="10">
        <f>'Salary and Cost Data'!I254</f>
        <v>11938</v>
      </c>
      <c r="L325" s="10">
        <f>'Salary and Cost Data'!J254</f>
        <v>24724</v>
      </c>
      <c r="M325" s="9">
        <f>'Salary and Cost Data'!K254</f>
        <v>0</v>
      </c>
      <c r="AJ325" s="100"/>
      <c r="AK325" s="102"/>
    </row>
    <row r="326" spans="3:37" ht="15.6" hidden="1" x14ac:dyDescent="0.3">
      <c r="C326" s="8" t="str">
        <f>'Salary and Cost Data'!A255</f>
        <v>EMER PREP &amp; COMM SPEC VI</v>
      </c>
      <c r="D326" s="9" t="str">
        <f>'Salary and Cost Data'!B255</f>
        <v>H</v>
      </c>
      <c r="E326" s="9" t="str">
        <f>'Salary and Cost Data'!C255</f>
        <v>H6F6XX</v>
      </c>
      <c r="F326" s="9" t="str">
        <f>'Salary and Cost Data'!D255</f>
        <v>H22</v>
      </c>
      <c r="G326" s="10">
        <f>'Salary and Cost Data'!E255</f>
        <v>7834</v>
      </c>
      <c r="H326" s="10">
        <f>'Salary and Cost Data'!F255</f>
        <v>9009</v>
      </c>
      <c r="I326" s="10">
        <f>'Salary and Cost Data'!G255</f>
        <v>10184</v>
      </c>
      <c r="J326" s="10">
        <f>'Salary and Cost Data'!H255</f>
        <v>11360</v>
      </c>
      <c r="K326" s="10">
        <f>'Salary and Cost Data'!I255</f>
        <v>12535</v>
      </c>
      <c r="L326" s="10">
        <f>'Salary and Cost Data'!J255</f>
        <v>24724</v>
      </c>
      <c r="M326" s="9">
        <f>'Salary and Cost Data'!K255</f>
        <v>0</v>
      </c>
      <c r="AJ326" s="100"/>
      <c r="AK326" s="102"/>
    </row>
    <row r="327" spans="3:37" ht="15.6" hidden="1" x14ac:dyDescent="0.3">
      <c r="C327" s="8" t="str">
        <f>'Salary and Cost Data'!A256</f>
        <v>ENGINEER-IN-TRAINING I</v>
      </c>
      <c r="D327" s="9" t="str">
        <f>'Salary and Cost Data'!B256</f>
        <v>I</v>
      </c>
      <c r="E327" s="9" t="str">
        <f>'Salary and Cost Data'!C256</f>
        <v>I2C1I*</v>
      </c>
      <c r="F327" s="9" t="str">
        <f>'Salary and Cost Data'!D256</f>
        <v>I10</v>
      </c>
      <c r="G327" s="10">
        <f>'Salary and Cost Data'!E256</f>
        <v>5639</v>
      </c>
      <c r="H327" s="10">
        <f>'Salary and Cost Data'!F256</f>
        <v>6203</v>
      </c>
      <c r="I327" s="10">
        <f>'Salary and Cost Data'!G256</f>
        <v>6767</v>
      </c>
      <c r="J327" s="10">
        <f>'Salary and Cost Data'!H256</f>
        <v>7549</v>
      </c>
      <c r="K327" s="10">
        <f>'Salary and Cost Data'!I256</f>
        <v>8330</v>
      </c>
      <c r="L327" s="10">
        <f>'Salary and Cost Data'!J256</f>
        <v>24724</v>
      </c>
      <c r="M327" s="9">
        <f>'Salary and Cost Data'!K256</f>
        <v>0</v>
      </c>
      <c r="AJ327" s="100"/>
      <c r="AK327" s="102"/>
    </row>
    <row r="328" spans="3:37" ht="15.6" hidden="1" x14ac:dyDescent="0.3">
      <c r="C328" s="8" t="str">
        <f>'Salary and Cost Data'!A257</f>
        <v>ENGINEER-IN-TRAINING II</v>
      </c>
      <c r="D328" s="9" t="str">
        <f>'Salary and Cost Data'!B257</f>
        <v>I</v>
      </c>
      <c r="E328" s="9" t="str">
        <f>'Salary and Cost Data'!C257</f>
        <v>I2C2T*</v>
      </c>
      <c r="F328" s="9" t="str">
        <f>'Salary and Cost Data'!D257</f>
        <v>I11</v>
      </c>
      <c r="G328" s="10">
        <f>'Salary and Cost Data'!E257</f>
        <v>5921</v>
      </c>
      <c r="H328" s="10">
        <f>'Salary and Cost Data'!F257</f>
        <v>6513</v>
      </c>
      <c r="I328" s="10">
        <f>'Salary and Cost Data'!G257</f>
        <v>7105</v>
      </c>
      <c r="J328" s="10">
        <f>'Salary and Cost Data'!H257</f>
        <v>7926</v>
      </c>
      <c r="K328" s="10">
        <f>'Salary and Cost Data'!I257</f>
        <v>8747</v>
      </c>
      <c r="L328" s="10">
        <f>'Salary and Cost Data'!J257</f>
        <v>24724</v>
      </c>
      <c r="M328" s="9">
        <f>'Salary and Cost Data'!K257</f>
        <v>0</v>
      </c>
      <c r="AJ328" s="100"/>
      <c r="AK328" s="102"/>
    </row>
    <row r="329" spans="3:37" ht="15.6" hidden="1" x14ac:dyDescent="0.3">
      <c r="C329" s="8" t="str">
        <f>'Salary and Cost Data'!A258</f>
        <v>ENGINEER-IN-TRAINING III</v>
      </c>
      <c r="D329" s="9" t="str">
        <f>'Salary and Cost Data'!B258</f>
        <v>I</v>
      </c>
      <c r="E329" s="9" t="str">
        <f>'Salary and Cost Data'!C258</f>
        <v>I2C3**</v>
      </c>
      <c r="F329" s="9" t="str">
        <f>'Salary and Cost Data'!D258</f>
        <v>I13</v>
      </c>
      <c r="G329" s="10">
        <f>'Salary and Cost Data'!E258</f>
        <v>6528</v>
      </c>
      <c r="H329" s="10">
        <f>'Salary and Cost Data'!F258</f>
        <v>7181</v>
      </c>
      <c r="I329" s="10">
        <f>'Salary and Cost Data'!G258</f>
        <v>7833</v>
      </c>
      <c r="J329" s="10">
        <f>'Salary and Cost Data'!H258</f>
        <v>8738</v>
      </c>
      <c r="K329" s="10">
        <f>'Salary and Cost Data'!I258</f>
        <v>9643</v>
      </c>
      <c r="L329" s="10">
        <f>'Salary and Cost Data'!J258</f>
        <v>24724</v>
      </c>
      <c r="M329" s="9">
        <f>'Salary and Cost Data'!K258</f>
        <v>0</v>
      </c>
      <c r="AJ329" s="100"/>
      <c r="AK329" s="102"/>
    </row>
    <row r="330" spans="3:37" ht="15.6" hidden="1" x14ac:dyDescent="0.3">
      <c r="C330" s="8" t="str">
        <f>'Salary and Cost Data'!A259</f>
        <v>ENGR/PHYS SCI ASST I</v>
      </c>
      <c r="D330" s="9" t="str">
        <f>'Salary and Cost Data'!B259</f>
        <v>D</v>
      </c>
      <c r="E330" s="9" t="str">
        <f>'Salary and Cost Data'!C259</f>
        <v>D9B1IX</v>
      </c>
      <c r="F330" s="9" t="str">
        <f>'Salary and Cost Data'!D259</f>
        <v>D02</v>
      </c>
      <c r="G330" s="10">
        <f>'Salary and Cost Data'!E259</f>
        <v>2952</v>
      </c>
      <c r="H330" s="10">
        <f>'Salary and Cost Data'!F259</f>
        <v>3248</v>
      </c>
      <c r="I330" s="10">
        <f>'Salary and Cost Data'!G259</f>
        <v>3543</v>
      </c>
      <c r="J330" s="10">
        <f>'Salary and Cost Data'!H259</f>
        <v>3838</v>
      </c>
      <c r="K330" s="10">
        <f>'Salary and Cost Data'!I259</f>
        <v>4133</v>
      </c>
      <c r="L330" s="10">
        <f>'Salary and Cost Data'!J259</f>
        <v>24724</v>
      </c>
      <c r="M330" s="9">
        <f>'Salary and Cost Data'!K259</f>
        <v>1</v>
      </c>
      <c r="AJ330" s="100"/>
      <c r="AK330" s="102"/>
    </row>
    <row r="331" spans="3:37" ht="15.6" hidden="1" x14ac:dyDescent="0.3">
      <c r="C331" s="8" t="str">
        <f>'Salary and Cost Data'!A260</f>
        <v>ENGR/PHYS SCI ASST II</v>
      </c>
      <c r="D331" s="9" t="str">
        <f>'Salary and Cost Data'!B260</f>
        <v>D</v>
      </c>
      <c r="E331" s="9" t="str">
        <f>'Salary and Cost Data'!C260</f>
        <v>D9B2TX</v>
      </c>
      <c r="F331" s="9" t="str">
        <f>'Salary and Cost Data'!D260</f>
        <v>D04</v>
      </c>
      <c r="G331" s="10">
        <f>'Salary and Cost Data'!E260</f>
        <v>3255</v>
      </c>
      <c r="H331" s="10">
        <f>'Salary and Cost Data'!F260</f>
        <v>3581</v>
      </c>
      <c r="I331" s="10">
        <f>'Salary and Cost Data'!G260</f>
        <v>3906</v>
      </c>
      <c r="J331" s="10">
        <f>'Salary and Cost Data'!H260</f>
        <v>4232</v>
      </c>
      <c r="K331" s="10">
        <f>'Salary and Cost Data'!I260</f>
        <v>4558</v>
      </c>
      <c r="L331" s="10">
        <f>'Salary and Cost Data'!J260</f>
        <v>24724</v>
      </c>
      <c r="M331" s="9">
        <f>'Salary and Cost Data'!K260</f>
        <v>1</v>
      </c>
      <c r="AJ331" s="100"/>
      <c r="AK331" s="102"/>
    </row>
    <row r="332" spans="3:37" ht="15.6" hidden="1" x14ac:dyDescent="0.3">
      <c r="C332" s="8" t="str">
        <f>'Salary and Cost Data'!A261</f>
        <v>ENGR/PHYS SCI ASST III</v>
      </c>
      <c r="D332" s="9" t="str">
        <f>'Salary and Cost Data'!B261</f>
        <v>D</v>
      </c>
      <c r="E332" s="9" t="str">
        <f>'Salary and Cost Data'!C261</f>
        <v>D9B3XX</v>
      </c>
      <c r="F332" s="9" t="str">
        <f>'Salary and Cost Data'!D261</f>
        <v>D08</v>
      </c>
      <c r="G332" s="10">
        <f>'Salary and Cost Data'!E261</f>
        <v>3956</v>
      </c>
      <c r="H332" s="10">
        <f>'Salary and Cost Data'!F261</f>
        <v>4352</v>
      </c>
      <c r="I332" s="10">
        <f>'Salary and Cost Data'!G261</f>
        <v>4748</v>
      </c>
      <c r="J332" s="10">
        <f>'Salary and Cost Data'!H261</f>
        <v>5144</v>
      </c>
      <c r="K332" s="10">
        <f>'Salary and Cost Data'!I261</f>
        <v>5539</v>
      </c>
      <c r="L332" s="10">
        <f>'Salary and Cost Data'!J261</f>
        <v>24724</v>
      </c>
      <c r="M332" s="9">
        <f>'Salary and Cost Data'!K261</f>
        <v>1</v>
      </c>
      <c r="AJ332" s="100"/>
      <c r="AK332" s="102"/>
    </row>
    <row r="333" spans="3:37" ht="15.6" hidden="1" x14ac:dyDescent="0.3">
      <c r="C333" s="8" t="str">
        <f>'Salary and Cost Data'!A262</f>
        <v>ENGR/PHYS SCI TECH I</v>
      </c>
      <c r="D333" s="9" t="str">
        <f>'Salary and Cost Data'!B262</f>
        <v>I</v>
      </c>
      <c r="E333" s="9" t="str">
        <f>'Salary and Cost Data'!C262</f>
        <v>I5D1**</v>
      </c>
      <c r="F333" s="9" t="str">
        <f>'Salary and Cost Data'!D262</f>
        <v>I08</v>
      </c>
      <c r="G333" s="10">
        <f>'Salary and Cost Data'!E262</f>
        <v>5115</v>
      </c>
      <c r="H333" s="10">
        <f>'Salary and Cost Data'!F262</f>
        <v>5627</v>
      </c>
      <c r="I333" s="10">
        <f>'Salary and Cost Data'!G262</f>
        <v>6138</v>
      </c>
      <c r="J333" s="10">
        <f>'Salary and Cost Data'!H262</f>
        <v>6847</v>
      </c>
      <c r="K333" s="10">
        <f>'Salary and Cost Data'!I262</f>
        <v>7556</v>
      </c>
      <c r="L333" s="10">
        <f>'Salary and Cost Data'!J262</f>
        <v>24724</v>
      </c>
      <c r="M333" s="9">
        <f>'Salary and Cost Data'!K262</f>
        <v>1</v>
      </c>
      <c r="AJ333" s="100"/>
      <c r="AK333" s="102"/>
    </row>
    <row r="334" spans="3:37" ht="15.6" hidden="1" x14ac:dyDescent="0.3">
      <c r="C334" s="8" t="str">
        <f>'Salary and Cost Data'!A263</f>
        <v>ENGR/PHYS SCI TECH II</v>
      </c>
      <c r="D334" s="9" t="str">
        <f>'Salary and Cost Data'!B263</f>
        <v>I</v>
      </c>
      <c r="E334" s="9" t="str">
        <f>'Salary and Cost Data'!C263</f>
        <v>I5D2**</v>
      </c>
      <c r="F334" s="9" t="str">
        <f>'Salary and Cost Data'!D263</f>
        <v>I09</v>
      </c>
      <c r="G334" s="10">
        <f>'Salary and Cost Data'!E263</f>
        <v>5370</v>
      </c>
      <c r="H334" s="10">
        <f>'Salary and Cost Data'!F263</f>
        <v>5908</v>
      </c>
      <c r="I334" s="10">
        <f>'Salary and Cost Data'!G263</f>
        <v>6445</v>
      </c>
      <c r="J334" s="10">
        <f>'Salary and Cost Data'!H263</f>
        <v>7189</v>
      </c>
      <c r="K334" s="10">
        <f>'Salary and Cost Data'!I263</f>
        <v>7933</v>
      </c>
      <c r="L334" s="10">
        <f>'Salary and Cost Data'!J263</f>
        <v>24724</v>
      </c>
      <c r="M334" s="9">
        <f>'Salary and Cost Data'!K263</f>
        <v>0</v>
      </c>
      <c r="AJ334" s="100"/>
      <c r="AK334" s="102"/>
    </row>
    <row r="335" spans="3:37" ht="15.6" hidden="1" x14ac:dyDescent="0.3">
      <c r="C335" s="8" t="str">
        <f>'Salary and Cost Data'!A264</f>
        <v>ENGR/PHYS SCI TECH III</v>
      </c>
      <c r="D335" s="9" t="str">
        <f>'Salary and Cost Data'!B264</f>
        <v>I</v>
      </c>
      <c r="E335" s="9" t="str">
        <f>'Salary and Cost Data'!C264</f>
        <v>I5D3**</v>
      </c>
      <c r="F335" s="9" t="str">
        <f>'Salary and Cost Data'!D264</f>
        <v>I10</v>
      </c>
      <c r="G335" s="10">
        <f>'Salary and Cost Data'!E264</f>
        <v>5639</v>
      </c>
      <c r="H335" s="10">
        <f>'Salary and Cost Data'!F264</f>
        <v>6203</v>
      </c>
      <c r="I335" s="10">
        <f>'Salary and Cost Data'!G264</f>
        <v>6767</v>
      </c>
      <c r="J335" s="10">
        <f>'Salary and Cost Data'!H264</f>
        <v>7549</v>
      </c>
      <c r="K335" s="10">
        <f>'Salary and Cost Data'!I264</f>
        <v>8330</v>
      </c>
      <c r="L335" s="10">
        <f>'Salary and Cost Data'!J264</f>
        <v>24724</v>
      </c>
      <c r="M335" s="9">
        <f>'Salary and Cost Data'!K264</f>
        <v>0</v>
      </c>
      <c r="AJ335" s="100"/>
      <c r="AK335" s="102"/>
    </row>
    <row r="336" spans="3:37" ht="15.6" hidden="1" x14ac:dyDescent="0.3">
      <c r="C336" s="8" t="str">
        <f>'Salary and Cost Data'!A265</f>
        <v>ENVIRON PROTECT INTERN</v>
      </c>
      <c r="D336" s="9" t="str">
        <f>'Salary and Cost Data'!B265</f>
        <v>I</v>
      </c>
      <c r="E336" s="9" t="str">
        <f>'Salary and Cost Data'!C265</f>
        <v>I3A1I*</v>
      </c>
      <c r="F336" s="9" t="str">
        <f>'Salary and Cost Data'!D265</f>
        <v>I07</v>
      </c>
      <c r="G336" s="10">
        <f>'Salary and Cost Data'!E265</f>
        <v>4872</v>
      </c>
      <c r="H336" s="10">
        <f>'Salary and Cost Data'!F265</f>
        <v>5359</v>
      </c>
      <c r="I336" s="10">
        <f>'Salary and Cost Data'!G265</f>
        <v>5845</v>
      </c>
      <c r="J336" s="10">
        <f>'Salary and Cost Data'!H265</f>
        <v>6521</v>
      </c>
      <c r="K336" s="10">
        <f>'Salary and Cost Data'!I265</f>
        <v>7196</v>
      </c>
      <c r="L336" s="10">
        <f>'Salary and Cost Data'!J265</f>
        <v>24724</v>
      </c>
      <c r="M336" s="9">
        <f>'Salary and Cost Data'!K265</f>
        <v>0</v>
      </c>
      <c r="AJ336" s="100"/>
      <c r="AK336" s="102"/>
    </row>
    <row r="337" spans="3:37" ht="15.6" hidden="1" x14ac:dyDescent="0.3">
      <c r="C337" s="8" t="str">
        <f>'Salary and Cost Data'!A266</f>
        <v>ENVIRON PROTECT SPEC I</v>
      </c>
      <c r="D337" s="9" t="str">
        <f>'Salary and Cost Data'!B266</f>
        <v>I</v>
      </c>
      <c r="E337" s="9" t="str">
        <f>'Salary and Cost Data'!C266</f>
        <v>I3A2T*</v>
      </c>
      <c r="F337" s="9" t="str">
        <f>'Salary and Cost Data'!D266</f>
        <v>I09</v>
      </c>
      <c r="G337" s="10">
        <f>'Salary and Cost Data'!E266</f>
        <v>5370</v>
      </c>
      <c r="H337" s="10">
        <f>'Salary and Cost Data'!F266</f>
        <v>5908</v>
      </c>
      <c r="I337" s="10">
        <f>'Salary and Cost Data'!G266</f>
        <v>6445</v>
      </c>
      <c r="J337" s="10">
        <f>'Salary and Cost Data'!H266</f>
        <v>7189</v>
      </c>
      <c r="K337" s="10">
        <f>'Salary and Cost Data'!I266</f>
        <v>7933</v>
      </c>
      <c r="L337" s="10">
        <f>'Salary and Cost Data'!J266</f>
        <v>24724</v>
      </c>
      <c r="M337" s="9">
        <f>'Salary and Cost Data'!K266</f>
        <v>0</v>
      </c>
      <c r="AJ337" s="100"/>
      <c r="AK337" s="102"/>
    </row>
    <row r="338" spans="3:37" ht="15.6" hidden="1" x14ac:dyDescent="0.3">
      <c r="C338" s="8" t="str">
        <f>'Salary and Cost Data'!A267</f>
        <v>ENVIRON PROTECT SPEC II</v>
      </c>
      <c r="D338" s="9" t="str">
        <f>'Salary and Cost Data'!B267</f>
        <v>I</v>
      </c>
      <c r="E338" s="9" t="str">
        <f>'Salary and Cost Data'!C267</f>
        <v>I3A3**</v>
      </c>
      <c r="F338" s="9" t="str">
        <f>'Salary and Cost Data'!D267</f>
        <v>I12</v>
      </c>
      <c r="G338" s="10">
        <f>'Salary and Cost Data'!E267</f>
        <v>6217</v>
      </c>
      <c r="H338" s="10">
        <f>'Salary and Cost Data'!F267</f>
        <v>6839</v>
      </c>
      <c r="I338" s="10">
        <f>'Salary and Cost Data'!G267</f>
        <v>7460</v>
      </c>
      <c r="J338" s="10">
        <f>'Salary and Cost Data'!H267</f>
        <v>8322</v>
      </c>
      <c r="K338" s="10">
        <f>'Salary and Cost Data'!I267</f>
        <v>9183</v>
      </c>
      <c r="L338" s="10">
        <f>'Salary and Cost Data'!J267</f>
        <v>24724</v>
      </c>
      <c r="M338" s="9">
        <f>'Salary and Cost Data'!K267</f>
        <v>0</v>
      </c>
      <c r="AJ338" s="100"/>
      <c r="AK338" s="102"/>
    </row>
    <row r="339" spans="3:37" ht="15.6" hidden="1" x14ac:dyDescent="0.3">
      <c r="C339" s="8" t="str">
        <f>'Salary and Cost Data'!A268</f>
        <v>ENVIRON PROTECT SPEC III</v>
      </c>
      <c r="D339" s="9" t="str">
        <f>'Salary and Cost Data'!B268</f>
        <v>I</v>
      </c>
      <c r="E339" s="9" t="str">
        <f>'Salary and Cost Data'!C268</f>
        <v>I3A4**</v>
      </c>
      <c r="F339" s="9" t="str">
        <f>'Salary and Cost Data'!D268</f>
        <v>I15</v>
      </c>
      <c r="G339" s="10">
        <f>'Salary and Cost Data'!E268</f>
        <v>7198</v>
      </c>
      <c r="H339" s="10">
        <f>'Salary and Cost Data'!F268</f>
        <v>7918</v>
      </c>
      <c r="I339" s="10">
        <f>'Salary and Cost Data'!G268</f>
        <v>8637</v>
      </c>
      <c r="J339" s="10">
        <f>'Salary and Cost Data'!H268</f>
        <v>9635</v>
      </c>
      <c r="K339" s="10">
        <f>'Salary and Cost Data'!I268</f>
        <v>10632</v>
      </c>
      <c r="L339" s="10">
        <f>'Salary and Cost Data'!J268</f>
        <v>24724</v>
      </c>
      <c r="M339" s="9">
        <f>'Salary and Cost Data'!K268</f>
        <v>0</v>
      </c>
      <c r="AJ339" s="100"/>
      <c r="AK339" s="102"/>
    </row>
    <row r="340" spans="3:37" ht="15.6" hidden="1" x14ac:dyDescent="0.3">
      <c r="C340" s="8" t="str">
        <f>'Salary and Cost Data'!A269</f>
        <v>ENVIRON PROTECT SPEC IV</v>
      </c>
      <c r="D340" s="9" t="str">
        <f>'Salary and Cost Data'!B269</f>
        <v>I</v>
      </c>
      <c r="E340" s="9" t="str">
        <f>'Salary and Cost Data'!C269</f>
        <v>I3A5**</v>
      </c>
      <c r="F340" s="9" t="str">
        <f>'Salary and Cost Data'!D269</f>
        <v>I18</v>
      </c>
      <c r="G340" s="10">
        <f>'Salary and Cost Data'!E269</f>
        <v>8332</v>
      </c>
      <c r="H340" s="10">
        <f>'Salary and Cost Data'!F269</f>
        <v>9165</v>
      </c>
      <c r="I340" s="10">
        <f>'Salary and Cost Data'!G269</f>
        <v>9998</v>
      </c>
      <c r="J340" s="10">
        <f>'Salary and Cost Data'!H269</f>
        <v>11153</v>
      </c>
      <c r="K340" s="10">
        <f>'Salary and Cost Data'!I269</f>
        <v>12307</v>
      </c>
      <c r="L340" s="10">
        <f>'Salary and Cost Data'!J269</f>
        <v>24724</v>
      </c>
      <c r="M340" s="9">
        <f>'Salary and Cost Data'!K269</f>
        <v>0</v>
      </c>
      <c r="AJ340" s="100"/>
      <c r="AK340" s="102"/>
    </row>
    <row r="341" spans="3:37" ht="15.6" hidden="1" x14ac:dyDescent="0.3">
      <c r="C341" s="8" t="str">
        <f>'Salary and Cost Data'!A270</f>
        <v>ENVIRON PROTECT SPEC V</v>
      </c>
      <c r="D341" s="9" t="str">
        <f>'Salary and Cost Data'!B270</f>
        <v>I</v>
      </c>
      <c r="E341" s="9" t="str">
        <f>'Salary and Cost Data'!C270</f>
        <v>I3A6**</v>
      </c>
      <c r="F341" s="9" t="str">
        <f>'Salary and Cost Data'!D270</f>
        <v>I20</v>
      </c>
      <c r="G341" s="10">
        <f>'Salary and Cost Data'!E270</f>
        <v>9186</v>
      </c>
      <c r="H341" s="10">
        <f>'Salary and Cost Data'!F270</f>
        <v>10105</v>
      </c>
      <c r="I341" s="10">
        <f>'Salary and Cost Data'!G270</f>
        <v>11023</v>
      </c>
      <c r="J341" s="10">
        <f>'Salary and Cost Data'!H270</f>
        <v>12296</v>
      </c>
      <c r="K341" s="10">
        <f>'Salary and Cost Data'!I270</f>
        <v>13569</v>
      </c>
      <c r="L341" s="10">
        <f>'Salary and Cost Data'!J270</f>
        <v>24724</v>
      </c>
      <c r="M341" s="9">
        <f>'Salary and Cost Data'!K270</f>
        <v>0</v>
      </c>
      <c r="AJ341" s="100"/>
      <c r="AK341" s="102"/>
    </row>
    <row r="342" spans="3:37" ht="15.6" hidden="1" x14ac:dyDescent="0.3">
      <c r="C342" s="8" t="str">
        <f>'Salary and Cost Data'!A271</f>
        <v>EQUIPMENT MECHANIC I</v>
      </c>
      <c r="D342" s="9" t="str">
        <f>'Salary and Cost Data'!B271</f>
        <v>D</v>
      </c>
      <c r="E342" s="9" t="str">
        <f>'Salary and Cost Data'!C271</f>
        <v>D7A1XX</v>
      </c>
      <c r="F342" s="9" t="str">
        <f>'Salary and Cost Data'!D271</f>
        <v>D08</v>
      </c>
      <c r="G342" s="10">
        <f>'Salary and Cost Data'!E271</f>
        <v>3956</v>
      </c>
      <c r="H342" s="10">
        <f>'Salary and Cost Data'!F271</f>
        <v>4352</v>
      </c>
      <c r="I342" s="10">
        <f>'Salary and Cost Data'!G271</f>
        <v>4748</v>
      </c>
      <c r="J342" s="10">
        <f>'Salary and Cost Data'!H271</f>
        <v>5144</v>
      </c>
      <c r="K342" s="10">
        <f>'Salary and Cost Data'!I271</f>
        <v>5539</v>
      </c>
      <c r="L342" s="10">
        <f>'Salary and Cost Data'!J271</f>
        <v>24724</v>
      </c>
      <c r="M342" s="9">
        <f>'Salary and Cost Data'!K271</f>
        <v>1</v>
      </c>
      <c r="AJ342" s="100"/>
      <c r="AK342" s="102"/>
    </row>
    <row r="343" spans="3:37" ht="15.6" hidden="1" x14ac:dyDescent="0.3">
      <c r="C343" s="8" t="str">
        <f>'Salary and Cost Data'!A272</f>
        <v>EQUIPMENT MECHANIC II</v>
      </c>
      <c r="D343" s="9" t="str">
        <f>'Salary and Cost Data'!B272</f>
        <v>D</v>
      </c>
      <c r="E343" s="9" t="str">
        <f>'Salary and Cost Data'!C272</f>
        <v>D7A2XX</v>
      </c>
      <c r="F343" s="9" t="str">
        <f>'Salary and Cost Data'!D272</f>
        <v>D09</v>
      </c>
      <c r="G343" s="10">
        <f>'Salary and Cost Data'!E272</f>
        <v>4154</v>
      </c>
      <c r="H343" s="10">
        <f>'Salary and Cost Data'!F272</f>
        <v>4570</v>
      </c>
      <c r="I343" s="10">
        <f>'Salary and Cost Data'!G272</f>
        <v>4985</v>
      </c>
      <c r="J343" s="10">
        <f>'Salary and Cost Data'!H272</f>
        <v>5401</v>
      </c>
      <c r="K343" s="10">
        <f>'Salary and Cost Data'!I272</f>
        <v>5816</v>
      </c>
      <c r="L343" s="10">
        <f>'Salary and Cost Data'!J272</f>
        <v>24724</v>
      </c>
      <c r="M343" s="9">
        <f>'Salary and Cost Data'!K272</f>
        <v>1</v>
      </c>
      <c r="AJ343" s="100"/>
      <c r="AK343" s="102"/>
    </row>
    <row r="344" spans="3:37" ht="15.6" hidden="1" x14ac:dyDescent="0.3">
      <c r="C344" s="8" t="str">
        <f>'Salary and Cost Data'!A273</f>
        <v>EQUIPMENT MECHANIC III</v>
      </c>
      <c r="D344" s="9" t="str">
        <f>'Salary and Cost Data'!B273</f>
        <v>D</v>
      </c>
      <c r="E344" s="9" t="str">
        <f>'Salary and Cost Data'!C273</f>
        <v>D7A3XX</v>
      </c>
      <c r="F344" s="9" t="str">
        <f>'Salary and Cost Data'!D273</f>
        <v>D12</v>
      </c>
      <c r="G344" s="10">
        <f>'Salary and Cost Data'!E273</f>
        <v>4809</v>
      </c>
      <c r="H344" s="10">
        <f>'Salary and Cost Data'!F273</f>
        <v>5290</v>
      </c>
      <c r="I344" s="10">
        <f>'Salary and Cost Data'!G273</f>
        <v>5771</v>
      </c>
      <c r="J344" s="10">
        <f>'Salary and Cost Data'!H273</f>
        <v>6252</v>
      </c>
      <c r="K344" s="10">
        <f>'Salary and Cost Data'!I273</f>
        <v>6733</v>
      </c>
      <c r="L344" s="10">
        <f>'Salary and Cost Data'!J273</f>
        <v>24724</v>
      </c>
      <c r="M344" s="9">
        <f>'Salary and Cost Data'!K273</f>
        <v>1</v>
      </c>
      <c r="AJ344" s="100"/>
      <c r="AK344" s="102"/>
    </row>
    <row r="345" spans="3:37" ht="15.6" hidden="1" x14ac:dyDescent="0.3">
      <c r="C345" s="8" t="str">
        <f>'Salary and Cost Data'!A274</f>
        <v>EQUIPMENT MECHANIC IV</v>
      </c>
      <c r="D345" s="9" t="str">
        <f>'Salary and Cost Data'!B274</f>
        <v>D</v>
      </c>
      <c r="E345" s="9" t="str">
        <f>'Salary and Cost Data'!C274</f>
        <v>D7A4XX</v>
      </c>
      <c r="F345" s="9" t="str">
        <f>'Salary and Cost Data'!D274</f>
        <v>D13</v>
      </c>
      <c r="G345" s="10">
        <f>'Salary and Cost Data'!E274</f>
        <v>5050</v>
      </c>
      <c r="H345" s="10">
        <f>'Salary and Cost Data'!F274</f>
        <v>5555</v>
      </c>
      <c r="I345" s="10">
        <f>'Salary and Cost Data'!G274</f>
        <v>6059</v>
      </c>
      <c r="J345" s="10">
        <f>'Salary and Cost Data'!H274</f>
        <v>6565</v>
      </c>
      <c r="K345" s="10">
        <f>'Salary and Cost Data'!I274</f>
        <v>7070</v>
      </c>
      <c r="L345" s="10">
        <f>'Salary and Cost Data'!J274</f>
        <v>24724</v>
      </c>
      <c r="M345" s="9">
        <f>'Salary and Cost Data'!K274</f>
        <v>0</v>
      </c>
      <c r="AJ345" s="100"/>
      <c r="AK345" s="102"/>
    </row>
    <row r="346" spans="3:37" ht="15.6" hidden="1" x14ac:dyDescent="0.3">
      <c r="C346" s="8" t="str">
        <f>'Salary and Cost Data'!A275</f>
        <v>EQUIPMENT OPERATOR I</v>
      </c>
      <c r="D346" s="9" t="str">
        <f>'Salary and Cost Data'!B275</f>
        <v>D</v>
      </c>
      <c r="E346" s="9" t="str">
        <f>'Salary and Cost Data'!C275</f>
        <v>D7B1XX</v>
      </c>
      <c r="F346" s="9" t="str">
        <f>'Salary and Cost Data'!D275</f>
        <v>D03</v>
      </c>
      <c r="G346" s="10">
        <f>'Salary and Cost Data'!E275</f>
        <v>3100</v>
      </c>
      <c r="H346" s="10">
        <f>'Salary and Cost Data'!F275</f>
        <v>3410</v>
      </c>
      <c r="I346" s="10">
        <f>'Salary and Cost Data'!G275</f>
        <v>3720</v>
      </c>
      <c r="J346" s="10">
        <f>'Salary and Cost Data'!H275</f>
        <v>4030</v>
      </c>
      <c r="K346" s="10">
        <f>'Salary and Cost Data'!I275</f>
        <v>4340</v>
      </c>
      <c r="L346" s="10">
        <f>'Salary and Cost Data'!J275</f>
        <v>24724</v>
      </c>
      <c r="M346" s="9">
        <f>'Salary and Cost Data'!K275</f>
        <v>1</v>
      </c>
      <c r="AJ346" s="100"/>
      <c r="AK346" s="102"/>
    </row>
    <row r="347" spans="3:37" ht="15.6" hidden="1" x14ac:dyDescent="0.3">
      <c r="C347" s="8" t="str">
        <f>'Salary and Cost Data'!A276</f>
        <v>EQUIPMENT OPERATOR II</v>
      </c>
      <c r="D347" s="9" t="str">
        <f>'Salary and Cost Data'!B276</f>
        <v>D</v>
      </c>
      <c r="E347" s="9" t="str">
        <f>'Salary and Cost Data'!C276</f>
        <v>D7B2XX</v>
      </c>
      <c r="F347" s="9" t="str">
        <f>'Salary and Cost Data'!D276</f>
        <v>D07</v>
      </c>
      <c r="G347" s="10">
        <f>'Salary and Cost Data'!E276</f>
        <v>3768</v>
      </c>
      <c r="H347" s="10">
        <f>'Salary and Cost Data'!F276</f>
        <v>4145</v>
      </c>
      <c r="I347" s="10">
        <f>'Salary and Cost Data'!G276</f>
        <v>4522</v>
      </c>
      <c r="J347" s="10">
        <f>'Salary and Cost Data'!H276</f>
        <v>4899</v>
      </c>
      <c r="K347" s="10">
        <f>'Salary and Cost Data'!I276</f>
        <v>5276</v>
      </c>
      <c r="L347" s="10">
        <f>'Salary and Cost Data'!J276</f>
        <v>24724</v>
      </c>
      <c r="M347" s="9">
        <f>'Salary and Cost Data'!K276</f>
        <v>1</v>
      </c>
      <c r="AJ347" s="100"/>
      <c r="AK347" s="102"/>
    </row>
    <row r="348" spans="3:37" ht="15.6" hidden="1" x14ac:dyDescent="0.3">
      <c r="C348" s="8" t="str">
        <f>'Salary and Cost Data'!A277</f>
        <v>EQUIPMENT OPERATOR III</v>
      </c>
      <c r="D348" s="9" t="str">
        <f>'Salary and Cost Data'!B277</f>
        <v>D</v>
      </c>
      <c r="E348" s="9" t="str">
        <f>'Salary and Cost Data'!C277</f>
        <v>D7B3XX</v>
      </c>
      <c r="F348" s="9" t="str">
        <f>'Salary and Cost Data'!D277</f>
        <v>D11</v>
      </c>
      <c r="G348" s="10">
        <f>'Salary and Cost Data'!E277</f>
        <v>4580</v>
      </c>
      <c r="H348" s="10">
        <f>'Salary and Cost Data'!F277</f>
        <v>5038</v>
      </c>
      <c r="I348" s="10">
        <f>'Salary and Cost Data'!G277</f>
        <v>5496</v>
      </c>
      <c r="J348" s="10">
        <f>'Salary and Cost Data'!H277</f>
        <v>5955</v>
      </c>
      <c r="K348" s="10">
        <f>'Salary and Cost Data'!I277</f>
        <v>6413</v>
      </c>
      <c r="L348" s="10">
        <f>'Salary and Cost Data'!J277</f>
        <v>24724</v>
      </c>
      <c r="M348" s="9">
        <f>'Salary and Cost Data'!K277</f>
        <v>1</v>
      </c>
      <c r="AJ348" s="100"/>
      <c r="AK348" s="102"/>
    </row>
    <row r="349" spans="3:37" ht="15.6" hidden="1" x14ac:dyDescent="0.3">
      <c r="C349" s="8" t="str">
        <f>'Salary and Cost Data'!A278</f>
        <v>EQUIPMENT OPERATOR IV</v>
      </c>
      <c r="D349" s="9" t="str">
        <f>'Salary and Cost Data'!B278</f>
        <v>D</v>
      </c>
      <c r="E349" s="9" t="str">
        <f>'Salary and Cost Data'!C278</f>
        <v>D7B4XX</v>
      </c>
      <c r="F349" s="9" t="str">
        <f>'Salary and Cost Data'!D278</f>
        <v>D12</v>
      </c>
      <c r="G349" s="10">
        <f>'Salary and Cost Data'!E278</f>
        <v>4809</v>
      </c>
      <c r="H349" s="10">
        <f>'Salary and Cost Data'!F278</f>
        <v>5290</v>
      </c>
      <c r="I349" s="10">
        <f>'Salary and Cost Data'!G278</f>
        <v>5771</v>
      </c>
      <c r="J349" s="10">
        <f>'Salary and Cost Data'!H278</f>
        <v>6252</v>
      </c>
      <c r="K349" s="10">
        <f>'Salary and Cost Data'!I278</f>
        <v>6733</v>
      </c>
      <c r="L349" s="10">
        <f>'Salary and Cost Data'!J278</f>
        <v>24724</v>
      </c>
      <c r="M349" s="9">
        <f>'Salary and Cost Data'!K278</f>
        <v>1</v>
      </c>
      <c r="AJ349" s="100"/>
      <c r="AK349" s="102"/>
    </row>
    <row r="350" spans="3:37" ht="15.6" hidden="1" x14ac:dyDescent="0.3">
      <c r="C350" s="8" t="str">
        <f>'Salary and Cost Data'!A279</f>
        <v>FIN/CREDIT EXAMINER I</v>
      </c>
      <c r="D350" s="9" t="str">
        <f>'Salary and Cost Data'!B279</f>
        <v>H</v>
      </c>
      <c r="E350" s="9" t="str">
        <f>'Salary and Cost Data'!C279</f>
        <v>H8F2XX</v>
      </c>
      <c r="F350" s="9" t="str">
        <f>'Salary and Cost Data'!D279</f>
        <v>H13</v>
      </c>
      <c r="G350" s="10">
        <f>'Salary and Cost Data'!E279</f>
        <v>5050</v>
      </c>
      <c r="H350" s="10">
        <f>'Salary and Cost Data'!F279</f>
        <v>5808</v>
      </c>
      <c r="I350" s="10">
        <f>'Salary and Cost Data'!G279</f>
        <v>6565</v>
      </c>
      <c r="J350" s="10">
        <f>'Salary and Cost Data'!H279</f>
        <v>7323</v>
      </c>
      <c r="K350" s="10">
        <f>'Salary and Cost Data'!I279</f>
        <v>8080</v>
      </c>
      <c r="L350" s="10">
        <f>'Salary and Cost Data'!J279</f>
        <v>24724</v>
      </c>
      <c r="M350" s="9">
        <f>'Salary and Cost Data'!K279</f>
        <v>0</v>
      </c>
      <c r="AJ350" s="100"/>
      <c r="AK350" s="102"/>
    </row>
    <row r="351" spans="3:37" ht="15.6" hidden="1" x14ac:dyDescent="0.3">
      <c r="C351" s="8" t="str">
        <f>'Salary and Cost Data'!A280</f>
        <v>FIN/CREDIT EXAMINER II</v>
      </c>
      <c r="D351" s="9" t="str">
        <f>'Salary and Cost Data'!B280</f>
        <v>H</v>
      </c>
      <c r="E351" s="9" t="str">
        <f>'Salary and Cost Data'!C280</f>
        <v>H8F3XX</v>
      </c>
      <c r="F351" s="9" t="str">
        <f>'Salary and Cost Data'!D280</f>
        <v>H15</v>
      </c>
      <c r="G351" s="10">
        <f>'Salary and Cost Data'!E280</f>
        <v>5567</v>
      </c>
      <c r="H351" s="10">
        <f>'Salary and Cost Data'!F280</f>
        <v>6403</v>
      </c>
      <c r="I351" s="10">
        <f>'Salary and Cost Data'!G280</f>
        <v>7238</v>
      </c>
      <c r="J351" s="10">
        <f>'Salary and Cost Data'!H280</f>
        <v>8073</v>
      </c>
      <c r="K351" s="10">
        <f>'Salary and Cost Data'!I280</f>
        <v>8908</v>
      </c>
      <c r="L351" s="10">
        <f>'Salary and Cost Data'!J280</f>
        <v>24724</v>
      </c>
      <c r="M351" s="9">
        <f>'Salary and Cost Data'!K280</f>
        <v>0</v>
      </c>
      <c r="AJ351" s="100"/>
      <c r="AK351" s="102"/>
    </row>
    <row r="352" spans="3:37" ht="15.6" hidden="1" x14ac:dyDescent="0.3">
      <c r="C352" s="8" t="str">
        <f>'Salary and Cost Data'!A281</f>
        <v>FIN/CREDIT EXAMINER III</v>
      </c>
      <c r="D352" s="9" t="str">
        <f>'Salary and Cost Data'!B281</f>
        <v>H</v>
      </c>
      <c r="E352" s="9" t="str">
        <f>'Salary and Cost Data'!C281</f>
        <v>H8F4XX</v>
      </c>
      <c r="F352" s="9" t="str">
        <f>'Salary and Cost Data'!D281</f>
        <v>H17</v>
      </c>
      <c r="G352" s="10">
        <f>'Salary and Cost Data'!E281</f>
        <v>6138</v>
      </c>
      <c r="H352" s="10">
        <f>'Salary and Cost Data'!F281</f>
        <v>7059</v>
      </c>
      <c r="I352" s="10">
        <f>'Salary and Cost Data'!G281</f>
        <v>7979</v>
      </c>
      <c r="J352" s="10">
        <f>'Salary and Cost Data'!H281</f>
        <v>8900</v>
      </c>
      <c r="K352" s="10">
        <f>'Salary and Cost Data'!I281</f>
        <v>9821</v>
      </c>
      <c r="L352" s="10">
        <f>'Salary and Cost Data'!J281</f>
        <v>24724</v>
      </c>
      <c r="M352" s="9">
        <f>'Salary and Cost Data'!K281</f>
        <v>0</v>
      </c>
      <c r="AJ352" s="100"/>
      <c r="AK352" s="102"/>
    </row>
    <row r="353" spans="3:37" ht="15.6" hidden="1" x14ac:dyDescent="0.3">
      <c r="C353" s="8" t="str">
        <f>'Salary and Cost Data'!A282</f>
        <v>FIN/CREDIT EXAMINER INT</v>
      </c>
      <c r="D353" s="9" t="str">
        <f>'Salary and Cost Data'!B282</f>
        <v>H</v>
      </c>
      <c r="E353" s="9" t="str">
        <f>'Salary and Cost Data'!C282</f>
        <v>H8F1IX</v>
      </c>
      <c r="F353" s="9" t="str">
        <f>'Salary and Cost Data'!D282</f>
        <v>H12</v>
      </c>
      <c r="G353" s="10">
        <f>'Salary and Cost Data'!E282</f>
        <v>4809</v>
      </c>
      <c r="H353" s="10">
        <f>'Salary and Cost Data'!F282</f>
        <v>5531</v>
      </c>
      <c r="I353" s="10">
        <f>'Salary and Cost Data'!G282</f>
        <v>6252</v>
      </c>
      <c r="J353" s="10">
        <f>'Salary and Cost Data'!H282</f>
        <v>6974</v>
      </c>
      <c r="K353" s="10">
        <f>'Salary and Cost Data'!I282</f>
        <v>7695</v>
      </c>
      <c r="L353" s="10">
        <f>'Salary and Cost Data'!J282</f>
        <v>24724</v>
      </c>
      <c r="M353" s="9">
        <f>'Salary and Cost Data'!K282</f>
        <v>0</v>
      </c>
      <c r="AJ353" s="100"/>
      <c r="AK353" s="102"/>
    </row>
    <row r="354" spans="3:37" ht="15.6" hidden="1" x14ac:dyDescent="0.3">
      <c r="C354" s="8" t="str">
        <f>'Salary and Cost Data'!A283</f>
        <v>FIN/CREDIT EXAMINER IV</v>
      </c>
      <c r="D354" s="9" t="str">
        <f>'Salary and Cost Data'!B283</f>
        <v>H</v>
      </c>
      <c r="E354" s="9" t="str">
        <f>'Salary and Cost Data'!C283</f>
        <v>H8F5XX</v>
      </c>
      <c r="F354" s="9" t="str">
        <f>'Salary and Cost Data'!D283</f>
        <v>H21</v>
      </c>
      <c r="G354" s="10">
        <f>'Salary and Cost Data'!E283</f>
        <v>7460</v>
      </c>
      <c r="H354" s="10">
        <f>'Salary and Cost Data'!F283</f>
        <v>8580</v>
      </c>
      <c r="I354" s="10">
        <f>'Salary and Cost Data'!G283</f>
        <v>9700</v>
      </c>
      <c r="J354" s="10">
        <f>'Salary and Cost Data'!H283</f>
        <v>10819</v>
      </c>
      <c r="K354" s="10">
        <f>'Salary and Cost Data'!I283</f>
        <v>11938</v>
      </c>
      <c r="L354" s="10">
        <f>'Salary and Cost Data'!J283</f>
        <v>24724</v>
      </c>
      <c r="M354" s="9">
        <f>'Salary and Cost Data'!K283</f>
        <v>0</v>
      </c>
      <c r="AJ354" s="100"/>
      <c r="AK354" s="102"/>
    </row>
    <row r="355" spans="3:37" ht="15.6" hidden="1" x14ac:dyDescent="0.3">
      <c r="C355" s="8" t="str">
        <f>'Salary and Cost Data'!A284</f>
        <v>FIN/CREDIT EXAMINER V</v>
      </c>
      <c r="D355" s="9" t="str">
        <f>'Salary and Cost Data'!B284</f>
        <v>H</v>
      </c>
      <c r="E355" s="9" t="str">
        <f>'Salary and Cost Data'!C284</f>
        <v>H8F6XX</v>
      </c>
      <c r="F355" s="9" t="str">
        <f>'Salary and Cost Data'!D284</f>
        <v>H22</v>
      </c>
      <c r="G355" s="10">
        <f>'Salary and Cost Data'!E284</f>
        <v>7834</v>
      </c>
      <c r="H355" s="10">
        <f>'Salary and Cost Data'!F284</f>
        <v>9009</v>
      </c>
      <c r="I355" s="10">
        <f>'Salary and Cost Data'!G284</f>
        <v>10184</v>
      </c>
      <c r="J355" s="10">
        <f>'Salary and Cost Data'!H284</f>
        <v>11360</v>
      </c>
      <c r="K355" s="10">
        <f>'Salary and Cost Data'!I284</f>
        <v>12535</v>
      </c>
      <c r="L355" s="10">
        <f>'Salary and Cost Data'!J284</f>
        <v>24724</v>
      </c>
      <c r="M355" s="9">
        <f>'Salary and Cost Data'!K284</f>
        <v>0</v>
      </c>
      <c r="AJ355" s="100"/>
      <c r="AK355" s="102"/>
    </row>
    <row r="356" spans="3:37" ht="15.6" hidden="1" x14ac:dyDescent="0.3">
      <c r="C356" s="8" t="str">
        <f>'Salary and Cost Data'!A285</f>
        <v>FINGERPRINT EXAMINER I</v>
      </c>
      <c r="D356" s="9" t="str">
        <f>'Salary and Cost Data'!B285</f>
        <v>H</v>
      </c>
      <c r="E356" s="9" t="str">
        <f>'Salary and Cost Data'!C285</f>
        <v>H4P2TX</v>
      </c>
      <c r="F356" s="9" t="str">
        <f>'Salary and Cost Data'!D285</f>
        <v>H09</v>
      </c>
      <c r="G356" s="10">
        <f>'Salary and Cost Data'!E285</f>
        <v>4154</v>
      </c>
      <c r="H356" s="10">
        <f>'Salary and Cost Data'!F285</f>
        <v>4778</v>
      </c>
      <c r="I356" s="10">
        <f>'Salary and Cost Data'!G285</f>
        <v>5401</v>
      </c>
      <c r="J356" s="10">
        <f>'Salary and Cost Data'!H285</f>
        <v>6025</v>
      </c>
      <c r="K356" s="10">
        <f>'Salary and Cost Data'!I285</f>
        <v>6648</v>
      </c>
      <c r="L356" s="10">
        <f>'Salary and Cost Data'!J285</f>
        <v>24724</v>
      </c>
      <c r="M356" s="9">
        <f>'Salary and Cost Data'!K285</f>
        <v>1</v>
      </c>
      <c r="AJ356" s="100"/>
      <c r="AK356" s="102"/>
    </row>
    <row r="357" spans="3:37" ht="15.6" hidden="1" x14ac:dyDescent="0.3">
      <c r="C357" s="8" t="str">
        <f>'Salary and Cost Data'!A286</f>
        <v>FINGERPRINT EXAMINER II</v>
      </c>
      <c r="D357" s="9" t="str">
        <f>'Salary and Cost Data'!B286</f>
        <v>H</v>
      </c>
      <c r="E357" s="9" t="str">
        <f>'Salary and Cost Data'!C286</f>
        <v>H4P3XX</v>
      </c>
      <c r="F357" s="9" t="str">
        <f>'Salary and Cost Data'!D286</f>
        <v>H13</v>
      </c>
      <c r="G357" s="10">
        <f>'Salary and Cost Data'!E286</f>
        <v>5050</v>
      </c>
      <c r="H357" s="10">
        <f>'Salary and Cost Data'!F286</f>
        <v>5808</v>
      </c>
      <c r="I357" s="10">
        <f>'Salary and Cost Data'!G286</f>
        <v>6565</v>
      </c>
      <c r="J357" s="10">
        <f>'Salary and Cost Data'!H286</f>
        <v>7323</v>
      </c>
      <c r="K357" s="10">
        <f>'Salary and Cost Data'!I286</f>
        <v>8080</v>
      </c>
      <c r="L357" s="10">
        <f>'Salary and Cost Data'!J286</f>
        <v>24724</v>
      </c>
      <c r="M357" s="9">
        <f>'Salary and Cost Data'!K286</f>
        <v>1</v>
      </c>
      <c r="AJ357" s="100"/>
      <c r="AK357" s="102"/>
    </row>
    <row r="358" spans="3:37" ht="15.6" hidden="1" x14ac:dyDescent="0.3">
      <c r="C358" s="8" t="str">
        <f>'Salary and Cost Data'!A287</f>
        <v>FINGERPRINT EXAMINER III</v>
      </c>
      <c r="D358" s="9" t="str">
        <f>'Salary and Cost Data'!B287</f>
        <v>H</v>
      </c>
      <c r="E358" s="9" t="str">
        <f>'Salary and Cost Data'!C287</f>
        <v>H4P4XX</v>
      </c>
      <c r="F358" s="9" t="str">
        <f>'Salary and Cost Data'!D287</f>
        <v>H16</v>
      </c>
      <c r="G358" s="10">
        <f>'Salary and Cost Data'!E287</f>
        <v>5845</v>
      </c>
      <c r="H358" s="10">
        <f>'Salary and Cost Data'!F287</f>
        <v>6722</v>
      </c>
      <c r="I358" s="10">
        <f>'Salary and Cost Data'!G287</f>
        <v>7599</v>
      </c>
      <c r="J358" s="10">
        <f>'Salary and Cost Data'!H287</f>
        <v>8476</v>
      </c>
      <c r="K358" s="10">
        <f>'Salary and Cost Data'!I287</f>
        <v>9353</v>
      </c>
      <c r="L358" s="10">
        <f>'Salary and Cost Data'!J287</f>
        <v>24724</v>
      </c>
      <c r="M358" s="9">
        <f>'Salary and Cost Data'!K287</f>
        <v>0</v>
      </c>
      <c r="AJ358" s="100"/>
      <c r="AK358" s="102"/>
    </row>
    <row r="359" spans="3:37" ht="15.6" hidden="1" x14ac:dyDescent="0.3">
      <c r="C359" s="8" t="str">
        <f>'Salary and Cost Data'!A288</f>
        <v>FINGERPRINT EXAMINER INT</v>
      </c>
      <c r="D359" s="9" t="str">
        <f>'Salary and Cost Data'!B288</f>
        <v>H</v>
      </c>
      <c r="E359" s="9" t="str">
        <f>'Salary and Cost Data'!C288</f>
        <v>H4P1IX</v>
      </c>
      <c r="F359" s="9" t="str">
        <f>'Salary and Cost Data'!D288</f>
        <v>H07</v>
      </c>
      <c r="G359" s="10">
        <f>'Salary and Cost Data'!E288</f>
        <v>3768</v>
      </c>
      <c r="H359" s="10">
        <f>'Salary and Cost Data'!F288</f>
        <v>4334</v>
      </c>
      <c r="I359" s="10">
        <f>'Salary and Cost Data'!G288</f>
        <v>4899</v>
      </c>
      <c r="J359" s="10">
        <f>'Salary and Cost Data'!H288</f>
        <v>5465</v>
      </c>
      <c r="K359" s="10">
        <f>'Salary and Cost Data'!I288</f>
        <v>6030</v>
      </c>
      <c r="L359" s="10">
        <f>'Salary and Cost Data'!J288</f>
        <v>24724</v>
      </c>
      <c r="M359" s="9">
        <f>'Salary and Cost Data'!K288</f>
        <v>1</v>
      </c>
      <c r="AJ359" s="100"/>
      <c r="AK359" s="102"/>
    </row>
    <row r="360" spans="3:37" ht="15.6" hidden="1" x14ac:dyDescent="0.3">
      <c r="C360" s="8" t="str">
        <f>'Salary and Cost Data'!A289</f>
        <v>FIRE MARSHAL I</v>
      </c>
      <c r="D360" s="9" t="str">
        <f>'Salary and Cost Data'!B289</f>
        <v>A</v>
      </c>
      <c r="E360" s="9" t="str">
        <f>'Salary and Cost Data'!C289</f>
        <v>A5B1XX</v>
      </c>
      <c r="F360" s="9" t="str">
        <f>'Salary and Cost Data'!D289</f>
        <v>A16</v>
      </c>
      <c r="G360" s="10">
        <f>'Salary and Cost Data'!E289</f>
        <v>6294</v>
      </c>
      <c r="H360" s="10">
        <f>'Salary and Cost Data'!F289</f>
        <v>6924</v>
      </c>
      <c r="I360" s="10">
        <f>'Salary and Cost Data'!G289</f>
        <v>7553</v>
      </c>
      <c r="J360" s="10">
        <f>'Salary and Cost Data'!H289</f>
        <v>8183</v>
      </c>
      <c r="K360" s="10">
        <f>'Salary and Cost Data'!I289</f>
        <v>8813</v>
      </c>
      <c r="L360" s="10">
        <f>'Salary and Cost Data'!J289</f>
        <v>24724</v>
      </c>
      <c r="M360" s="9" t="str">
        <f>'Salary and Cost Data'!K289</f>
        <v>0</v>
      </c>
      <c r="AJ360" s="100"/>
      <c r="AK360" s="102"/>
    </row>
    <row r="361" spans="3:37" ht="15.6" hidden="1" x14ac:dyDescent="0.3">
      <c r="C361" s="8" t="str">
        <f>'Salary and Cost Data'!A290</f>
        <v>FIRE MARSHAL II</v>
      </c>
      <c r="D361" s="9" t="str">
        <f>'Salary and Cost Data'!B290</f>
        <v>A</v>
      </c>
      <c r="E361" s="9" t="str">
        <f>'Salary and Cost Data'!C290</f>
        <v>A5B2XX</v>
      </c>
      <c r="F361" s="9" t="str">
        <f>'Salary and Cost Data'!D290</f>
        <v>A18</v>
      </c>
      <c r="G361" s="10">
        <f>'Salary and Cost Data'!E290</f>
        <v>6939</v>
      </c>
      <c r="H361" s="10">
        <f>'Salary and Cost Data'!F290</f>
        <v>7634</v>
      </c>
      <c r="I361" s="10">
        <f>'Salary and Cost Data'!G290</f>
        <v>8328</v>
      </c>
      <c r="J361" s="10">
        <f>'Salary and Cost Data'!H290</f>
        <v>9022</v>
      </c>
      <c r="K361" s="10">
        <f>'Salary and Cost Data'!I290</f>
        <v>9715</v>
      </c>
      <c r="L361" s="10">
        <f>'Salary and Cost Data'!J290</f>
        <v>24724</v>
      </c>
      <c r="M361" s="9" t="str">
        <f>'Salary and Cost Data'!K290</f>
        <v>0</v>
      </c>
      <c r="AJ361" s="100"/>
      <c r="AK361" s="102"/>
    </row>
    <row r="362" spans="3:37" ht="15.6" hidden="1" x14ac:dyDescent="0.3">
      <c r="C362" s="8" t="str">
        <f>'Salary and Cost Data'!A291</f>
        <v>FIRE MARSHAL III</v>
      </c>
      <c r="D362" s="9" t="str">
        <f>'Salary and Cost Data'!B291</f>
        <v>A</v>
      </c>
      <c r="E362" s="9" t="str">
        <f>'Salary and Cost Data'!C291</f>
        <v>A5B3XX</v>
      </c>
      <c r="F362" s="9" t="str">
        <f>'Salary and Cost Data'!D291</f>
        <v>A20</v>
      </c>
      <c r="G362" s="10">
        <f>'Salary and Cost Data'!E291</f>
        <v>7650</v>
      </c>
      <c r="H362" s="10">
        <f>'Salary and Cost Data'!F291</f>
        <v>8416</v>
      </c>
      <c r="I362" s="10">
        <f>'Salary and Cost Data'!G291</f>
        <v>9181</v>
      </c>
      <c r="J362" s="10">
        <f>'Salary and Cost Data'!H291</f>
        <v>9946</v>
      </c>
      <c r="K362" s="10">
        <f>'Salary and Cost Data'!I291</f>
        <v>10711</v>
      </c>
      <c r="L362" s="10">
        <f>'Salary and Cost Data'!J291</f>
        <v>24724</v>
      </c>
      <c r="M362" s="9" t="str">
        <f>'Salary and Cost Data'!K291</f>
        <v>0</v>
      </c>
      <c r="AJ362" s="100"/>
      <c r="AK362" s="102"/>
    </row>
    <row r="363" spans="3:37" ht="15.6" hidden="1" x14ac:dyDescent="0.3">
      <c r="C363" s="8" t="str">
        <f>'Salary and Cost Data'!A292</f>
        <v>FIRE MARSHAL IV</v>
      </c>
      <c r="D363" s="9" t="str">
        <f>'Salary and Cost Data'!B292</f>
        <v>A</v>
      </c>
      <c r="E363" s="9" t="str">
        <f>'Salary and Cost Data'!C292</f>
        <v>A5B4XX</v>
      </c>
      <c r="F363" s="9" t="str">
        <f>'Salary and Cost Data'!D292</f>
        <v>A21</v>
      </c>
      <c r="G363" s="10">
        <f>'Salary and Cost Data'!E292</f>
        <v>8033</v>
      </c>
      <c r="H363" s="10">
        <f>'Salary and Cost Data'!F292</f>
        <v>8837</v>
      </c>
      <c r="I363" s="10">
        <f>'Salary and Cost Data'!G292</f>
        <v>9641</v>
      </c>
      <c r="J363" s="10">
        <f>'Salary and Cost Data'!H292</f>
        <v>10444</v>
      </c>
      <c r="K363" s="10">
        <f>'Salary and Cost Data'!I292</f>
        <v>11247</v>
      </c>
      <c r="L363" s="10">
        <f>'Salary and Cost Data'!J292</f>
        <v>24724</v>
      </c>
      <c r="M363" s="9" t="str">
        <f>'Salary and Cost Data'!K292</f>
        <v>0</v>
      </c>
      <c r="AJ363" s="100"/>
      <c r="AK363" s="102"/>
    </row>
    <row r="364" spans="3:37" ht="15.6" hidden="1" x14ac:dyDescent="0.3">
      <c r="C364" s="8" t="str">
        <f>'Salary and Cost Data'!A293</f>
        <v>FIRE MARSHAL TRAINEE</v>
      </c>
      <c r="D364" s="9" t="str">
        <f>'Salary and Cost Data'!B293</f>
        <v>A</v>
      </c>
      <c r="E364" s="9" t="str">
        <f>'Salary and Cost Data'!C293</f>
        <v>A5B9XX</v>
      </c>
      <c r="F364" s="9" t="str">
        <f>'Salary and Cost Data'!D293</f>
        <v>A12</v>
      </c>
      <c r="G364" s="10">
        <f>'Salary and Cost Data'!E293</f>
        <v>5179</v>
      </c>
      <c r="H364" s="10">
        <f>'Salary and Cost Data'!F293</f>
        <v>5697</v>
      </c>
      <c r="I364" s="10">
        <f>'Salary and Cost Data'!G293</f>
        <v>6214</v>
      </c>
      <c r="J364" s="10">
        <f>'Salary and Cost Data'!H293</f>
        <v>6732</v>
      </c>
      <c r="K364" s="10">
        <f>'Salary and Cost Data'!I293</f>
        <v>7250</v>
      </c>
      <c r="L364" s="10">
        <f>'Salary and Cost Data'!J293</f>
        <v>24724</v>
      </c>
      <c r="M364" s="9" t="str">
        <f>'Salary and Cost Data'!K293</f>
        <v>0</v>
      </c>
      <c r="AJ364" s="100"/>
      <c r="AK364" s="102"/>
    </row>
    <row r="365" spans="3:37" ht="15.6" hidden="1" x14ac:dyDescent="0.3">
      <c r="C365" s="8" t="str">
        <f>'Salary and Cost Data'!A294</f>
        <v>FIRE MARSHAL V</v>
      </c>
      <c r="D365" s="9" t="str">
        <f>'Salary and Cost Data'!B294</f>
        <v>A</v>
      </c>
      <c r="E365" s="9" t="str">
        <f>'Salary and Cost Data'!C294</f>
        <v>A5B5XX</v>
      </c>
      <c r="F365" s="9" t="str">
        <f>'Salary and Cost Data'!D294</f>
        <v>A22</v>
      </c>
      <c r="G365" s="10">
        <f>'Salary and Cost Data'!E294</f>
        <v>8435</v>
      </c>
      <c r="H365" s="10">
        <f>'Salary and Cost Data'!F294</f>
        <v>9279</v>
      </c>
      <c r="I365" s="10">
        <f>'Salary and Cost Data'!G294</f>
        <v>10123</v>
      </c>
      <c r="J365" s="10">
        <f>'Salary and Cost Data'!H294</f>
        <v>10966</v>
      </c>
      <c r="K365" s="10">
        <f>'Salary and Cost Data'!I294</f>
        <v>11809</v>
      </c>
      <c r="L365" s="10">
        <f>'Salary and Cost Data'!J294</f>
        <v>24724</v>
      </c>
      <c r="M365" s="9" t="str">
        <f>'Salary and Cost Data'!K294</f>
        <v>0</v>
      </c>
      <c r="AJ365" s="100"/>
      <c r="AK365" s="102"/>
    </row>
    <row r="366" spans="3:37" ht="15.6" hidden="1" x14ac:dyDescent="0.3">
      <c r="C366" s="8" t="str">
        <f>'Salary and Cost Data'!A295</f>
        <v>FIRE MARSHAL VI</v>
      </c>
      <c r="D366" s="9" t="str">
        <f>'Salary and Cost Data'!B295</f>
        <v>A</v>
      </c>
      <c r="E366" s="9" t="str">
        <f>'Salary and Cost Data'!C295</f>
        <v>A5B6XX</v>
      </c>
      <c r="F366" s="9" t="str">
        <f>'Salary and Cost Data'!D295</f>
        <v>A23</v>
      </c>
      <c r="G366" s="10">
        <f>'Salary and Cost Data'!E295</f>
        <v>8857</v>
      </c>
      <c r="H366" s="10">
        <f>'Salary and Cost Data'!F295</f>
        <v>9743</v>
      </c>
      <c r="I366" s="10">
        <f>'Salary and Cost Data'!G295</f>
        <v>10629</v>
      </c>
      <c r="J366" s="10">
        <f>'Salary and Cost Data'!H295</f>
        <v>11515</v>
      </c>
      <c r="K366" s="10">
        <f>'Salary and Cost Data'!I295</f>
        <v>12400</v>
      </c>
      <c r="L366" s="10">
        <f>'Salary and Cost Data'!J295</f>
        <v>24724</v>
      </c>
      <c r="M366" s="9" t="str">
        <f>'Salary and Cost Data'!K295</f>
        <v>0</v>
      </c>
      <c r="AJ366" s="100"/>
      <c r="AK366" s="102"/>
    </row>
    <row r="367" spans="3:37" ht="15.6" hidden="1" x14ac:dyDescent="0.3">
      <c r="C367" s="8" t="str">
        <f>'Salary and Cost Data'!A296</f>
        <v>FIRE MARSHAL VII</v>
      </c>
      <c r="D367" s="9" t="str">
        <f>'Salary and Cost Data'!B296</f>
        <v>A</v>
      </c>
      <c r="E367" s="9" t="str">
        <f>'Salary and Cost Data'!C296</f>
        <v>A5B7XX</v>
      </c>
      <c r="F367" s="9" t="str">
        <f>'Salary and Cost Data'!D296</f>
        <v>A24</v>
      </c>
      <c r="G367" s="10">
        <f>'Salary and Cost Data'!E296</f>
        <v>9300</v>
      </c>
      <c r="H367" s="10">
        <f>'Salary and Cost Data'!F296</f>
        <v>10230</v>
      </c>
      <c r="I367" s="10">
        <f>'Salary and Cost Data'!G296</f>
        <v>11160</v>
      </c>
      <c r="J367" s="10">
        <f>'Salary and Cost Data'!H296</f>
        <v>12090</v>
      </c>
      <c r="K367" s="10">
        <f>'Salary and Cost Data'!I296</f>
        <v>13020</v>
      </c>
      <c r="L367" s="10">
        <f>'Salary and Cost Data'!J296</f>
        <v>24724</v>
      </c>
      <c r="M367" s="9" t="str">
        <f>'Salary and Cost Data'!K296</f>
        <v>0</v>
      </c>
      <c r="AJ367" s="100"/>
      <c r="AK367" s="102"/>
    </row>
    <row r="368" spans="3:37" ht="15.6" hidden="1" x14ac:dyDescent="0.3">
      <c r="C368" s="8" t="str">
        <f>'Salary and Cost Data'!A297</f>
        <v>FIRE MARSHAL VIII</v>
      </c>
      <c r="D368" s="9" t="str">
        <f>'Salary and Cost Data'!B297</f>
        <v>A</v>
      </c>
      <c r="E368" s="9" t="str">
        <f>'Salary and Cost Data'!C297</f>
        <v>A5B8XX</v>
      </c>
      <c r="F368" s="9" t="str">
        <f>'Salary and Cost Data'!D297</f>
        <v>A25</v>
      </c>
      <c r="G368" s="10">
        <f>'Salary and Cost Data'!E297</f>
        <v>9764</v>
      </c>
      <c r="H368" s="10">
        <f>'Salary and Cost Data'!F297</f>
        <v>10741</v>
      </c>
      <c r="I368" s="10">
        <f>'Salary and Cost Data'!G297</f>
        <v>11718</v>
      </c>
      <c r="J368" s="10">
        <f>'Salary and Cost Data'!H297</f>
        <v>12694</v>
      </c>
      <c r="K368" s="10">
        <f>'Salary and Cost Data'!I297</f>
        <v>13670</v>
      </c>
      <c r="L368" s="10">
        <f>'Salary and Cost Data'!J297</f>
        <v>24724</v>
      </c>
      <c r="M368" s="9" t="str">
        <f>'Salary and Cost Data'!K297</f>
        <v>0</v>
      </c>
      <c r="AJ368" s="100"/>
      <c r="AK368" s="102"/>
    </row>
    <row r="369" spans="3:37" ht="15.6" hidden="1" x14ac:dyDescent="0.3">
      <c r="C369" s="8" t="str">
        <f>'Salary and Cost Data'!A298</f>
        <v>FIREFIGHTER I</v>
      </c>
      <c r="D369" s="9" t="str">
        <f>'Salary and Cost Data'!B298</f>
        <v>A</v>
      </c>
      <c r="E369" s="9" t="str">
        <f>'Salary and Cost Data'!C298</f>
        <v>A5A1XX</v>
      </c>
      <c r="F369" s="9" t="str">
        <f>'Salary and Cost Data'!D298</f>
        <v>A10</v>
      </c>
      <c r="G369" s="10">
        <f>'Salary and Cost Data'!E298</f>
        <v>4697</v>
      </c>
      <c r="H369" s="10">
        <f>'Salary and Cost Data'!F298</f>
        <v>5167</v>
      </c>
      <c r="I369" s="10">
        <f>'Salary and Cost Data'!G298</f>
        <v>5636</v>
      </c>
      <c r="J369" s="10">
        <f>'Salary and Cost Data'!H298</f>
        <v>6106</v>
      </c>
      <c r="K369" s="10">
        <f>'Salary and Cost Data'!I298</f>
        <v>6576</v>
      </c>
      <c r="L369" s="10">
        <f>'Salary and Cost Data'!J298</f>
        <v>24724</v>
      </c>
      <c r="M369" s="9">
        <f>'Salary and Cost Data'!K298</f>
        <v>0</v>
      </c>
      <c r="AJ369" s="100"/>
      <c r="AK369" s="102"/>
    </row>
    <row r="370" spans="3:37" ht="15.6" hidden="1" x14ac:dyDescent="0.3">
      <c r="C370" s="8" t="str">
        <f>'Salary and Cost Data'!A299</f>
        <v>FIREFIGHTER II</v>
      </c>
      <c r="D370" s="9" t="str">
        <f>'Salary and Cost Data'!B299</f>
        <v>A</v>
      </c>
      <c r="E370" s="9" t="str">
        <f>'Salary and Cost Data'!C299</f>
        <v>A5A2XX</v>
      </c>
      <c r="F370" s="9" t="str">
        <f>'Salary and Cost Data'!D299</f>
        <v>A12</v>
      </c>
      <c r="G370" s="10">
        <f>'Salary and Cost Data'!E299</f>
        <v>5179</v>
      </c>
      <c r="H370" s="10">
        <f>'Salary and Cost Data'!F299</f>
        <v>5697</v>
      </c>
      <c r="I370" s="10">
        <f>'Salary and Cost Data'!G299</f>
        <v>6214</v>
      </c>
      <c r="J370" s="10">
        <f>'Salary and Cost Data'!H299</f>
        <v>6732</v>
      </c>
      <c r="K370" s="10">
        <f>'Salary and Cost Data'!I299</f>
        <v>7250</v>
      </c>
      <c r="L370" s="10">
        <f>'Salary and Cost Data'!J299</f>
        <v>24724</v>
      </c>
      <c r="M370" s="9">
        <f>'Salary and Cost Data'!K299</f>
        <v>0</v>
      </c>
      <c r="AJ370" s="100"/>
      <c r="AK370" s="102"/>
    </row>
    <row r="371" spans="3:37" ht="15.6" hidden="1" x14ac:dyDescent="0.3">
      <c r="C371" s="8" t="str">
        <f>'Salary and Cost Data'!A300</f>
        <v>FIREFIGHTER III</v>
      </c>
      <c r="D371" s="9" t="str">
        <f>'Salary and Cost Data'!B300</f>
        <v>A</v>
      </c>
      <c r="E371" s="9" t="str">
        <f>'Salary and Cost Data'!C300</f>
        <v>A5A3XX</v>
      </c>
      <c r="F371" s="9" t="str">
        <f>'Salary and Cost Data'!D300</f>
        <v>A14</v>
      </c>
      <c r="G371" s="10">
        <f>'Salary and Cost Data'!E300</f>
        <v>5709</v>
      </c>
      <c r="H371" s="10">
        <f>'Salary and Cost Data'!F300</f>
        <v>6281</v>
      </c>
      <c r="I371" s="10">
        <f>'Salary and Cost Data'!G300</f>
        <v>6852</v>
      </c>
      <c r="J371" s="10">
        <f>'Salary and Cost Data'!H300</f>
        <v>7423</v>
      </c>
      <c r="K371" s="10">
        <f>'Salary and Cost Data'!I300</f>
        <v>7993</v>
      </c>
      <c r="L371" s="10">
        <f>'Salary and Cost Data'!J300</f>
        <v>24724</v>
      </c>
      <c r="M371" s="9">
        <f>'Salary and Cost Data'!K300</f>
        <v>0</v>
      </c>
      <c r="AJ371" s="100"/>
      <c r="AK371" s="102"/>
    </row>
    <row r="372" spans="3:37" ht="15.6" hidden="1" x14ac:dyDescent="0.3">
      <c r="C372" s="8" t="str">
        <f>'Salary and Cost Data'!A301</f>
        <v>FIREFIGHTER IV</v>
      </c>
      <c r="D372" s="9" t="str">
        <f>'Salary and Cost Data'!B301</f>
        <v>A</v>
      </c>
      <c r="E372" s="9" t="str">
        <f>'Salary and Cost Data'!C301</f>
        <v>A5A4XX</v>
      </c>
      <c r="F372" s="9" t="str">
        <f>'Salary and Cost Data'!D301</f>
        <v>A16</v>
      </c>
      <c r="G372" s="10">
        <f>'Salary and Cost Data'!E301</f>
        <v>6294</v>
      </c>
      <c r="H372" s="10">
        <f>'Salary and Cost Data'!F301</f>
        <v>6924</v>
      </c>
      <c r="I372" s="10">
        <f>'Salary and Cost Data'!G301</f>
        <v>7553</v>
      </c>
      <c r="J372" s="10">
        <f>'Salary and Cost Data'!H301</f>
        <v>8183</v>
      </c>
      <c r="K372" s="10">
        <f>'Salary and Cost Data'!I301</f>
        <v>8813</v>
      </c>
      <c r="L372" s="10">
        <f>'Salary and Cost Data'!J301</f>
        <v>24724</v>
      </c>
      <c r="M372" s="9">
        <f>'Salary and Cost Data'!K301</f>
        <v>0</v>
      </c>
      <c r="AJ372" s="100"/>
      <c r="AK372" s="102"/>
    </row>
    <row r="373" spans="3:37" ht="15.6" hidden="1" x14ac:dyDescent="0.3">
      <c r="C373" s="8" t="str">
        <f>'Salary and Cost Data'!A302</f>
        <v>FIREFIGHTER TRAINEE</v>
      </c>
      <c r="D373" s="9" t="str">
        <f>'Salary and Cost Data'!B302</f>
        <v>A</v>
      </c>
      <c r="E373" s="9" t="str">
        <f>'Salary and Cost Data'!C302</f>
        <v>A5A1TX</v>
      </c>
      <c r="F373" s="9" t="str">
        <f>'Salary and Cost Data'!D302</f>
        <v>A08</v>
      </c>
      <c r="G373" s="10">
        <f>'Salary and Cost Data'!E302</f>
        <v>4260</v>
      </c>
      <c r="H373" s="10">
        <f>'Salary and Cost Data'!F302</f>
        <v>4687</v>
      </c>
      <c r="I373" s="10">
        <f>'Salary and Cost Data'!G302</f>
        <v>5113</v>
      </c>
      <c r="J373" s="10">
        <f>'Salary and Cost Data'!H302</f>
        <v>5539</v>
      </c>
      <c r="K373" s="10">
        <f>'Salary and Cost Data'!I302</f>
        <v>5965</v>
      </c>
      <c r="L373" s="10">
        <f>'Salary and Cost Data'!J302</f>
        <v>24724</v>
      </c>
      <c r="M373" s="9" t="str">
        <f>'Salary and Cost Data'!K302</f>
        <v>0</v>
      </c>
      <c r="AJ373" s="100"/>
      <c r="AK373" s="102"/>
    </row>
    <row r="374" spans="3:37" ht="15.6" hidden="1" x14ac:dyDescent="0.3">
      <c r="C374" s="8" t="str">
        <f>'Salary and Cost Data'!A303</f>
        <v>FIREFIGHTER V</v>
      </c>
      <c r="D374" s="9" t="str">
        <f>'Salary and Cost Data'!B303</f>
        <v>A</v>
      </c>
      <c r="E374" s="9" t="str">
        <f>'Salary and Cost Data'!C303</f>
        <v>A5A5XX</v>
      </c>
      <c r="F374" s="9" t="str">
        <f>'Salary and Cost Data'!D303</f>
        <v>A18</v>
      </c>
      <c r="G374" s="10">
        <f>'Salary and Cost Data'!E303</f>
        <v>6939</v>
      </c>
      <c r="H374" s="10">
        <f>'Salary and Cost Data'!F303</f>
        <v>7634</v>
      </c>
      <c r="I374" s="10">
        <f>'Salary and Cost Data'!G303</f>
        <v>8328</v>
      </c>
      <c r="J374" s="10">
        <f>'Salary and Cost Data'!H303</f>
        <v>9022</v>
      </c>
      <c r="K374" s="10">
        <f>'Salary and Cost Data'!I303</f>
        <v>9715</v>
      </c>
      <c r="L374" s="10">
        <f>'Salary and Cost Data'!J303</f>
        <v>24724</v>
      </c>
      <c r="M374" s="9">
        <f>'Salary and Cost Data'!K303</f>
        <v>0</v>
      </c>
      <c r="AJ374" s="100"/>
      <c r="AK374" s="102"/>
    </row>
    <row r="375" spans="3:37" ht="15.6" hidden="1" x14ac:dyDescent="0.3">
      <c r="C375" s="8" t="str">
        <f>'Salary and Cost Data'!A304</f>
        <v>FIREFIGHTER VI</v>
      </c>
      <c r="D375" s="9" t="str">
        <f>'Salary and Cost Data'!B304</f>
        <v>A</v>
      </c>
      <c r="E375" s="9" t="str">
        <f>'Salary and Cost Data'!C304</f>
        <v>A5A6XX</v>
      </c>
      <c r="F375" s="9" t="str">
        <f>'Salary and Cost Data'!D304</f>
        <v>A20</v>
      </c>
      <c r="G375" s="10">
        <f>'Salary and Cost Data'!E304</f>
        <v>7650</v>
      </c>
      <c r="H375" s="10">
        <f>'Salary and Cost Data'!F304</f>
        <v>8416</v>
      </c>
      <c r="I375" s="10">
        <f>'Salary and Cost Data'!G304</f>
        <v>9181</v>
      </c>
      <c r="J375" s="10">
        <f>'Salary and Cost Data'!H304</f>
        <v>9946</v>
      </c>
      <c r="K375" s="10">
        <f>'Salary and Cost Data'!I304</f>
        <v>10711</v>
      </c>
      <c r="L375" s="10">
        <f>'Salary and Cost Data'!J304</f>
        <v>24724</v>
      </c>
      <c r="M375" s="9">
        <f>'Salary and Cost Data'!K304</f>
        <v>0</v>
      </c>
      <c r="AJ375" s="100"/>
      <c r="AK375" s="102"/>
    </row>
    <row r="376" spans="3:37" ht="15.6" hidden="1" x14ac:dyDescent="0.3">
      <c r="C376" s="8" t="str">
        <f>'Salary and Cost Data'!A305</f>
        <v>FIREFIGHTER VII</v>
      </c>
      <c r="D376" s="9" t="str">
        <f>'Salary and Cost Data'!B305</f>
        <v>A</v>
      </c>
      <c r="E376" s="9" t="str">
        <f>'Salary and Cost Data'!C305</f>
        <v>A5A7XX</v>
      </c>
      <c r="F376" s="9" t="str">
        <f>'Salary and Cost Data'!D305</f>
        <v>A22</v>
      </c>
      <c r="G376" s="10">
        <f>'Salary and Cost Data'!E305</f>
        <v>8435</v>
      </c>
      <c r="H376" s="10">
        <f>'Salary and Cost Data'!F305</f>
        <v>9279</v>
      </c>
      <c r="I376" s="10">
        <f>'Salary and Cost Data'!G305</f>
        <v>10123</v>
      </c>
      <c r="J376" s="10">
        <f>'Salary and Cost Data'!H305</f>
        <v>10966</v>
      </c>
      <c r="K376" s="10">
        <f>'Salary and Cost Data'!I305</f>
        <v>11809</v>
      </c>
      <c r="L376" s="10">
        <f>'Salary and Cost Data'!J305</f>
        <v>24724</v>
      </c>
      <c r="M376" s="9">
        <f>'Salary and Cost Data'!K305</f>
        <v>0</v>
      </c>
      <c r="AJ376" s="100"/>
      <c r="AK376" s="102"/>
    </row>
    <row r="377" spans="3:37" ht="15.6" hidden="1" x14ac:dyDescent="0.3">
      <c r="C377" s="8" t="str">
        <f>'Salary and Cost Data'!A306</f>
        <v>FIREFIGHTER VIII</v>
      </c>
      <c r="D377" s="9" t="str">
        <f>'Salary and Cost Data'!B306</f>
        <v>A</v>
      </c>
      <c r="E377" s="9" t="str">
        <f>'Salary and Cost Data'!C306</f>
        <v>A5A8XX</v>
      </c>
      <c r="F377" s="9" t="str">
        <f>'Salary and Cost Data'!D306</f>
        <v>A25</v>
      </c>
      <c r="G377" s="10">
        <f>'Salary and Cost Data'!E306</f>
        <v>9764</v>
      </c>
      <c r="H377" s="10">
        <f>'Salary and Cost Data'!F306</f>
        <v>10741</v>
      </c>
      <c r="I377" s="10">
        <f>'Salary and Cost Data'!G306</f>
        <v>11718</v>
      </c>
      <c r="J377" s="10">
        <f>'Salary and Cost Data'!H306</f>
        <v>12694</v>
      </c>
      <c r="K377" s="10">
        <f>'Salary and Cost Data'!I306</f>
        <v>13670</v>
      </c>
      <c r="L377" s="10">
        <f>'Salary and Cost Data'!J306</f>
        <v>24724</v>
      </c>
      <c r="M377" s="9" t="str">
        <f>'Salary and Cost Data'!K306</f>
        <v>0</v>
      </c>
      <c r="AJ377" s="100"/>
      <c r="AK377" s="102"/>
    </row>
    <row r="378" spans="3:37" ht="15.6" hidden="1" x14ac:dyDescent="0.3">
      <c r="C378" s="8" t="str">
        <f>'Salary and Cost Data'!A307</f>
        <v>FOOD SERV MGR I</v>
      </c>
      <c r="D378" s="9" t="str">
        <f>'Salary and Cost Data'!B307</f>
        <v>H</v>
      </c>
      <c r="E378" s="9" t="str">
        <f>'Salary and Cost Data'!C307</f>
        <v>H6M1XX</v>
      </c>
      <c r="F378" s="9" t="str">
        <f>'Salary and Cost Data'!D307</f>
        <v>H09</v>
      </c>
      <c r="G378" s="10">
        <f>'Salary and Cost Data'!E307</f>
        <v>4154</v>
      </c>
      <c r="H378" s="10">
        <f>'Salary and Cost Data'!F307</f>
        <v>4778</v>
      </c>
      <c r="I378" s="10">
        <f>'Salary and Cost Data'!G307</f>
        <v>5401</v>
      </c>
      <c r="J378" s="10">
        <f>'Salary and Cost Data'!H307</f>
        <v>6025</v>
      </c>
      <c r="K378" s="10">
        <f>'Salary and Cost Data'!I307</f>
        <v>6648</v>
      </c>
      <c r="L378" s="10">
        <f>'Salary and Cost Data'!J307</f>
        <v>24724</v>
      </c>
      <c r="M378" s="9">
        <f>'Salary and Cost Data'!K307</f>
        <v>0</v>
      </c>
      <c r="AJ378" s="100"/>
      <c r="AK378" s="102"/>
    </row>
    <row r="379" spans="3:37" ht="15.6" hidden="1" x14ac:dyDescent="0.3">
      <c r="C379" s="8" t="str">
        <f>'Salary and Cost Data'!A308</f>
        <v>FOOD SERV MGR II</v>
      </c>
      <c r="D379" s="9" t="str">
        <f>'Salary and Cost Data'!B308</f>
        <v>H</v>
      </c>
      <c r="E379" s="9" t="str">
        <f>'Salary and Cost Data'!C308</f>
        <v>H6M2XX</v>
      </c>
      <c r="F379" s="9" t="str">
        <f>'Salary and Cost Data'!D308</f>
        <v>H12</v>
      </c>
      <c r="G379" s="10">
        <f>'Salary and Cost Data'!E308</f>
        <v>4809</v>
      </c>
      <c r="H379" s="10">
        <f>'Salary and Cost Data'!F308</f>
        <v>5531</v>
      </c>
      <c r="I379" s="10">
        <f>'Salary and Cost Data'!G308</f>
        <v>6252</v>
      </c>
      <c r="J379" s="10">
        <f>'Salary and Cost Data'!H308</f>
        <v>6974</v>
      </c>
      <c r="K379" s="10">
        <f>'Salary and Cost Data'!I308</f>
        <v>7695</v>
      </c>
      <c r="L379" s="10">
        <f>'Salary and Cost Data'!J308</f>
        <v>24724</v>
      </c>
      <c r="M379" s="9">
        <f>'Salary and Cost Data'!K308</f>
        <v>0</v>
      </c>
      <c r="AJ379" s="100"/>
      <c r="AK379" s="102"/>
    </row>
    <row r="380" spans="3:37" ht="15.6" hidden="1" x14ac:dyDescent="0.3">
      <c r="C380" s="8" t="str">
        <f>'Salary and Cost Data'!A309</f>
        <v>FOOD SERV MGR III</v>
      </c>
      <c r="D380" s="9" t="str">
        <f>'Salary and Cost Data'!B309</f>
        <v>H</v>
      </c>
      <c r="E380" s="9" t="str">
        <f>'Salary and Cost Data'!C309</f>
        <v>H6M3XX</v>
      </c>
      <c r="F380" s="9" t="str">
        <f>'Salary and Cost Data'!D309</f>
        <v>H16</v>
      </c>
      <c r="G380" s="10">
        <f>'Salary and Cost Data'!E309</f>
        <v>5845</v>
      </c>
      <c r="H380" s="10">
        <f>'Salary and Cost Data'!F309</f>
        <v>6722</v>
      </c>
      <c r="I380" s="10">
        <f>'Salary and Cost Data'!G309</f>
        <v>7599</v>
      </c>
      <c r="J380" s="10">
        <f>'Salary and Cost Data'!H309</f>
        <v>8476</v>
      </c>
      <c r="K380" s="10">
        <f>'Salary and Cost Data'!I309</f>
        <v>9353</v>
      </c>
      <c r="L380" s="10">
        <f>'Salary and Cost Data'!J309</f>
        <v>24724</v>
      </c>
      <c r="M380" s="9">
        <f>'Salary and Cost Data'!K309</f>
        <v>0</v>
      </c>
      <c r="AJ380" s="100"/>
      <c r="AK380" s="102"/>
    </row>
    <row r="381" spans="3:37" ht="15.6" hidden="1" x14ac:dyDescent="0.3">
      <c r="C381" s="8" t="str">
        <f>'Salary and Cost Data'!A310</f>
        <v>FOOD SERV MGR IV</v>
      </c>
      <c r="D381" s="9" t="str">
        <f>'Salary and Cost Data'!B310</f>
        <v>H</v>
      </c>
      <c r="E381" s="9" t="str">
        <f>'Salary and Cost Data'!C310</f>
        <v>H6M4XX</v>
      </c>
      <c r="F381" s="9" t="str">
        <f>'Salary and Cost Data'!D310</f>
        <v>H19</v>
      </c>
      <c r="G381" s="10">
        <f>'Salary and Cost Data'!E310</f>
        <v>6767</v>
      </c>
      <c r="H381" s="10">
        <f>'Salary and Cost Data'!F310</f>
        <v>7782</v>
      </c>
      <c r="I381" s="10">
        <f>'Salary and Cost Data'!G310</f>
        <v>8797</v>
      </c>
      <c r="J381" s="10">
        <f>'Salary and Cost Data'!H310</f>
        <v>9812</v>
      </c>
      <c r="K381" s="10">
        <f>'Salary and Cost Data'!I310</f>
        <v>10827</v>
      </c>
      <c r="L381" s="10">
        <f>'Salary and Cost Data'!J310</f>
        <v>24724</v>
      </c>
      <c r="M381" s="9">
        <f>'Salary and Cost Data'!K310</f>
        <v>0</v>
      </c>
      <c r="AJ381" s="100"/>
      <c r="AK381" s="102"/>
    </row>
    <row r="382" spans="3:37" ht="15.6" hidden="1" x14ac:dyDescent="0.3">
      <c r="C382" s="8" t="str">
        <f>'Salary and Cost Data'!A311</f>
        <v>FORENSIC SCIENTIST AGENT I</v>
      </c>
      <c r="D382" s="9" t="str">
        <f>'Salary and Cost Data'!B311</f>
        <v>A</v>
      </c>
      <c r="E382" s="9" t="str">
        <f>'Salary and Cost Data'!C311</f>
        <v>A2C1XX</v>
      </c>
      <c r="F382" s="9" t="str">
        <f>'Salary and Cost Data'!D311</f>
        <v>A11</v>
      </c>
      <c r="G382" s="10">
        <f>'Salary and Cost Data'!E311</f>
        <v>4932</v>
      </c>
      <c r="H382" s="10">
        <f>'Salary and Cost Data'!F311</f>
        <v>5425</v>
      </c>
      <c r="I382" s="10">
        <f>'Salary and Cost Data'!G311</f>
        <v>5918</v>
      </c>
      <c r="J382" s="10">
        <f>'Salary and Cost Data'!H311</f>
        <v>6411</v>
      </c>
      <c r="K382" s="10">
        <f>'Salary and Cost Data'!I311</f>
        <v>6904</v>
      </c>
      <c r="L382" s="10">
        <f>'Salary and Cost Data'!J311</f>
        <v>24724</v>
      </c>
      <c r="M382" s="9" t="str">
        <f>'Salary and Cost Data'!K311</f>
        <v>0</v>
      </c>
      <c r="AJ382" s="100"/>
      <c r="AK382" s="102"/>
    </row>
    <row r="383" spans="3:37" ht="15.6" hidden="1" x14ac:dyDescent="0.3">
      <c r="C383" s="8" t="str">
        <f>'Salary and Cost Data'!A312</f>
        <v>FORENSIC SCIENTIST AGENT II</v>
      </c>
      <c r="D383" s="9" t="str">
        <f>'Salary and Cost Data'!B312</f>
        <v>A</v>
      </c>
      <c r="E383" s="9" t="str">
        <f>'Salary and Cost Data'!C312</f>
        <v>A2C2XX</v>
      </c>
      <c r="F383" s="9" t="str">
        <f>'Salary and Cost Data'!D312</f>
        <v>A15</v>
      </c>
      <c r="G383" s="10">
        <f>'Salary and Cost Data'!E312</f>
        <v>5995</v>
      </c>
      <c r="H383" s="10">
        <f>'Salary and Cost Data'!F312</f>
        <v>6595</v>
      </c>
      <c r="I383" s="10">
        <f>'Salary and Cost Data'!G312</f>
        <v>7194</v>
      </c>
      <c r="J383" s="10">
        <f>'Salary and Cost Data'!H312</f>
        <v>7793</v>
      </c>
      <c r="K383" s="10">
        <f>'Salary and Cost Data'!I312</f>
        <v>8392</v>
      </c>
      <c r="L383" s="10">
        <f>'Salary and Cost Data'!J312</f>
        <v>24724</v>
      </c>
      <c r="M383" s="9" t="str">
        <f>'Salary and Cost Data'!K312</f>
        <v>0</v>
      </c>
      <c r="AJ383" s="100"/>
      <c r="AK383" s="102"/>
    </row>
    <row r="384" spans="3:37" ht="15.6" hidden="1" x14ac:dyDescent="0.3">
      <c r="C384" s="8" t="str">
        <f>'Salary and Cost Data'!A313</f>
        <v>FORENSIC SCIENTIST AGENT III</v>
      </c>
      <c r="D384" s="9" t="str">
        <f>'Salary and Cost Data'!B313</f>
        <v>A</v>
      </c>
      <c r="E384" s="9" t="str">
        <f>'Salary and Cost Data'!C313</f>
        <v>A2C3XX</v>
      </c>
      <c r="F384" s="9" t="str">
        <f>'Salary and Cost Data'!D313</f>
        <v>A20</v>
      </c>
      <c r="G384" s="10">
        <f>'Salary and Cost Data'!E313</f>
        <v>7650</v>
      </c>
      <c r="H384" s="10">
        <f>'Salary and Cost Data'!F313</f>
        <v>8416</v>
      </c>
      <c r="I384" s="10">
        <f>'Salary and Cost Data'!G313</f>
        <v>9181</v>
      </c>
      <c r="J384" s="10">
        <f>'Salary and Cost Data'!H313</f>
        <v>9946</v>
      </c>
      <c r="K384" s="10">
        <f>'Salary and Cost Data'!I313</f>
        <v>10711</v>
      </c>
      <c r="L384" s="10">
        <f>'Salary and Cost Data'!J313</f>
        <v>24724</v>
      </c>
      <c r="M384" s="9" t="str">
        <f>'Salary and Cost Data'!K313</f>
        <v>0</v>
      </c>
      <c r="AJ384" s="100"/>
      <c r="AK384" s="102"/>
    </row>
    <row r="385" spans="3:37" ht="15.6" hidden="1" x14ac:dyDescent="0.3">
      <c r="C385" s="8" t="str">
        <f>'Salary and Cost Data'!A314</f>
        <v>FORENSIC SCIENTIST AGENT IV</v>
      </c>
      <c r="D385" s="9" t="str">
        <f>'Salary and Cost Data'!B314</f>
        <v>A</v>
      </c>
      <c r="E385" s="9" t="str">
        <f>'Salary and Cost Data'!C314</f>
        <v>A2C4XX</v>
      </c>
      <c r="F385" s="9" t="str">
        <f>'Salary and Cost Data'!D314</f>
        <v>A23</v>
      </c>
      <c r="G385" s="10">
        <f>'Salary and Cost Data'!E314</f>
        <v>8857</v>
      </c>
      <c r="H385" s="10">
        <f>'Salary and Cost Data'!F314</f>
        <v>9743</v>
      </c>
      <c r="I385" s="10">
        <f>'Salary and Cost Data'!G314</f>
        <v>10629</v>
      </c>
      <c r="J385" s="10">
        <f>'Salary and Cost Data'!H314</f>
        <v>11515</v>
      </c>
      <c r="K385" s="10">
        <f>'Salary and Cost Data'!I314</f>
        <v>12400</v>
      </c>
      <c r="L385" s="10">
        <f>'Salary and Cost Data'!J314</f>
        <v>24724</v>
      </c>
      <c r="M385" s="9" t="str">
        <f>'Salary and Cost Data'!K314</f>
        <v>0</v>
      </c>
      <c r="AJ385" s="100"/>
      <c r="AK385" s="102"/>
    </row>
    <row r="386" spans="3:37" ht="15.6" hidden="1" x14ac:dyDescent="0.3">
      <c r="C386" s="8" t="str">
        <f>'Salary and Cost Data'!A315</f>
        <v>FORENSIC SCIENTIST AGENT V</v>
      </c>
      <c r="D386" s="9" t="str">
        <f>'Salary and Cost Data'!B315</f>
        <v>A</v>
      </c>
      <c r="E386" s="9" t="str">
        <f>'Salary and Cost Data'!C315</f>
        <v>A2C5XX</v>
      </c>
      <c r="F386" s="9" t="str">
        <f>'Salary and Cost Data'!D315</f>
        <v>A24</v>
      </c>
      <c r="G386" s="10">
        <f>'Salary and Cost Data'!E315</f>
        <v>9300</v>
      </c>
      <c r="H386" s="10">
        <f>'Salary and Cost Data'!F315</f>
        <v>10230</v>
      </c>
      <c r="I386" s="10">
        <f>'Salary and Cost Data'!G315</f>
        <v>11160</v>
      </c>
      <c r="J386" s="10">
        <f>'Salary and Cost Data'!H315</f>
        <v>12090</v>
      </c>
      <c r="K386" s="10">
        <f>'Salary and Cost Data'!I315</f>
        <v>13020</v>
      </c>
      <c r="L386" s="10">
        <f>'Salary and Cost Data'!J315</f>
        <v>24724</v>
      </c>
      <c r="M386" s="9" t="str">
        <f>'Salary and Cost Data'!K315</f>
        <v>0</v>
      </c>
      <c r="AJ386" s="100"/>
      <c r="AK386" s="102"/>
    </row>
    <row r="387" spans="3:37" ht="15.6" hidden="1" x14ac:dyDescent="0.3">
      <c r="C387" s="8" t="str">
        <f>'Salary and Cost Data'!A316</f>
        <v>FORENSIC SCIENTIST AGENT VI</v>
      </c>
      <c r="D387" s="9" t="str">
        <f>'Salary and Cost Data'!B316</f>
        <v>A</v>
      </c>
      <c r="E387" s="9" t="str">
        <f>'Salary and Cost Data'!C316</f>
        <v>A2C6XX</v>
      </c>
      <c r="F387" s="9" t="str">
        <f>'Salary and Cost Data'!D316</f>
        <v>A25</v>
      </c>
      <c r="G387" s="10">
        <f>'Salary and Cost Data'!E316</f>
        <v>9764</v>
      </c>
      <c r="H387" s="10">
        <f>'Salary and Cost Data'!F316</f>
        <v>10741</v>
      </c>
      <c r="I387" s="10">
        <f>'Salary and Cost Data'!G316</f>
        <v>11718</v>
      </c>
      <c r="J387" s="10">
        <f>'Salary and Cost Data'!H316</f>
        <v>12694</v>
      </c>
      <c r="K387" s="10">
        <f>'Salary and Cost Data'!I316</f>
        <v>13670</v>
      </c>
      <c r="L387" s="10">
        <f>'Salary and Cost Data'!J316</f>
        <v>24724</v>
      </c>
      <c r="M387" s="9" t="str">
        <f>'Salary and Cost Data'!K316</f>
        <v>0</v>
      </c>
      <c r="AJ387" s="100"/>
      <c r="AK387" s="102"/>
    </row>
    <row r="388" spans="3:37" ht="15.6" hidden="1" x14ac:dyDescent="0.3">
      <c r="C388" s="8" t="str">
        <f>'Salary and Cost Data'!A317</f>
        <v>GENERAL LABOR I</v>
      </c>
      <c r="D388" s="9" t="str">
        <f>'Salary and Cost Data'!B317</f>
        <v>D</v>
      </c>
      <c r="E388" s="9" t="str">
        <f>'Salary and Cost Data'!C317</f>
        <v>D8D1XX</v>
      </c>
      <c r="F388" s="9" t="str">
        <f>'Salary and Cost Data'!D317</f>
        <v>D04</v>
      </c>
      <c r="G388" s="10">
        <f>'Salary and Cost Data'!E317</f>
        <v>3255</v>
      </c>
      <c r="H388" s="10">
        <f>'Salary and Cost Data'!F317</f>
        <v>3581</v>
      </c>
      <c r="I388" s="10">
        <f>'Salary and Cost Data'!G317</f>
        <v>3906</v>
      </c>
      <c r="J388" s="10">
        <f>'Salary and Cost Data'!H317</f>
        <v>4232</v>
      </c>
      <c r="K388" s="10">
        <f>'Salary and Cost Data'!I317</f>
        <v>4558</v>
      </c>
      <c r="L388" s="10">
        <f>'Salary and Cost Data'!J317</f>
        <v>24724</v>
      </c>
      <c r="M388" s="9">
        <f>'Salary and Cost Data'!K317</f>
        <v>1</v>
      </c>
      <c r="AJ388" s="100"/>
      <c r="AK388" s="102"/>
    </row>
    <row r="389" spans="3:37" ht="15.6" hidden="1" x14ac:dyDescent="0.3">
      <c r="C389" s="8" t="str">
        <f>'Salary and Cost Data'!A318</f>
        <v>GENERAL LABOR II</v>
      </c>
      <c r="D389" s="9" t="str">
        <f>'Salary and Cost Data'!B318</f>
        <v>D</v>
      </c>
      <c r="E389" s="9" t="str">
        <f>'Salary and Cost Data'!C318</f>
        <v>D8D2XX</v>
      </c>
      <c r="F389" s="9" t="str">
        <f>'Salary and Cost Data'!D318</f>
        <v>D05</v>
      </c>
      <c r="G389" s="10">
        <f>'Salary and Cost Data'!E318</f>
        <v>3418</v>
      </c>
      <c r="H389" s="10">
        <f>'Salary and Cost Data'!F318</f>
        <v>3760</v>
      </c>
      <c r="I389" s="10">
        <f>'Salary and Cost Data'!G318</f>
        <v>4101</v>
      </c>
      <c r="J389" s="10">
        <f>'Salary and Cost Data'!H318</f>
        <v>4443</v>
      </c>
      <c r="K389" s="10">
        <f>'Salary and Cost Data'!I318</f>
        <v>4785</v>
      </c>
      <c r="L389" s="10">
        <f>'Salary and Cost Data'!J318</f>
        <v>24724</v>
      </c>
      <c r="M389" s="9">
        <f>'Salary and Cost Data'!K318</f>
        <v>1</v>
      </c>
      <c r="AJ389" s="100"/>
      <c r="AK389" s="102"/>
    </row>
    <row r="390" spans="3:37" ht="15.6" hidden="1" x14ac:dyDescent="0.3">
      <c r="C390" s="8" t="str">
        <f>'Salary and Cost Data'!A319</f>
        <v>GENERAL LABOR III</v>
      </c>
      <c r="D390" s="9" t="str">
        <f>'Salary and Cost Data'!B319</f>
        <v>D</v>
      </c>
      <c r="E390" s="9" t="str">
        <f>'Salary and Cost Data'!C319</f>
        <v>D8D3XX</v>
      </c>
      <c r="F390" s="9" t="str">
        <f>'Salary and Cost Data'!D319</f>
        <v>D06</v>
      </c>
      <c r="G390" s="10">
        <f>'Salary and Cost Data'!E319</f>
        <v>3589</v>
      </c>
      <c r="H390" s="10">
        <f>'Salary and Cost Data'!F319</f>
        <v>3948</v>
      </c>
      <c r="I390" s="10">
        <f>'Salary and Cost Data'!G319</f>
        <v>4306</v>
      </c>
      <c r="J390" s="10">
        <f>'Salary and Cost Data'!H319</f>
        <v>4665</v>
      </c>
      <c r="K390" s="10">
        <f>'Salary and Cost Data'!I319</f>
        <v>5024</v>
      </c>
      <c r="L390" s="10">
        <f>'Salary and Cost Data'!J319</f>
        <v>24724</v>
      </c>
      <c r="M390" s="9">
        <f>'Salary and Cost Data'!K319</f>
        <v>1</v>
      </c>
      <c r="AJ390" s="100"/>
      <c r="AK390" s="102"/>
    </row>
    <row r="391" spans="3:37" ht="15.6" hidden="1" x14ac:dyDescent="0.3">
      <c r="C391" s="8" t="str">
        <f>'Salary and Cost Data'!A320</f>
        <v>GEOGRAPHIC INFORMATION SYSTEMS I</v>
      </c>
      <c r="D391" s="9" t="str">
        <f>'Salary and Cost Data'!B320</f>
        <v>T</v>
      </c>
      <c r="E391" s="9" t="str">
        <f>'Salary and Cost Data'!C320</f>
        <v>T1D1XX</v>
      </c>
      <c r="F391" s="9" t="str">
        <f>'Salary and Cost Data'!D320</f>
        <v>T07</v>
      </c>
      <c r="G391" s="10">
        <f>'Salary and Cost Data'!E320</f>
        <v>4806</v>
      </c>
      <c r="H391" s="10">
        <f>'Salary and Cost Data'!F320</f>
        <v>5524</v>
      </c>
      <c r="I391" s="10">
        <f>'Salary and Cost Data'!G320</f>
        <v>6242</v>
      </c>
      <c r="J391" s="10">
        <f>'Salary and Cost Data'!H320</f>
        <v>6960</v>
      </c>
      <c r="K391" s="10">
        <f>'Salary and Cost Data'!I320</f>
        <v>7678</v>
      </c>
      <c r="L391" s="10">
        <f>'Salary and Cost Data'!J320</f>
        <v>24724</v>
      </c>
      <c r="M391" s="9" t="str">
        <f>'Salary and Cost Data'!K320</f>
        <v>0</v>
      </c>
      <c r="AJ391" s="100"/>
      <c r="AK391" s="102"/>
    </row>
    <row r="392" spans="3:37" ht="15.6" hidden="1" x14ac:dyDescent="0.3">
      <c r="C392" s="8" t="str">
        <f>'Salary and Cost Data'!A321</f>
        <v>GEOGRAPHIC INFORMATION SYSTEMS II</v>
      </c>
      <c r="D392" s="9" t="str">
        <f>'Salary and Cost Data'!B321</f>
        <v>T</v>
      </c>
      <c r="E392" s="9" t="str">
        <f>'Salary and Cost Data'!C321</f>
        <v>T1D2XX</v>
      </c>
      <c r="F392" s="9" t="str">
        <f>'Salary and Cost Data'!D321</f>
        <v>T10</v>
      </c>
      <c r="G392" s="10">
        <f>'Salary and Cost Data'!E321</f>
        <v>5564</v>
      </c>
      <c r="H392" s="10">
        <f>'Salary and Cost Data'!F321</f>
        <v>6395</v>
      </c>
      <c r="I392" s="10">
        <f>'Salary and Cost Data'!G321</f>
        <v>7226</v>
      </c>
      <c r="J392" s="10">
        <f>'Salary and Cost Data'!H321</f>
        <v>8057</v>
      </c>
      <c r="K392" s="10">
        <f>'Salary and Cost Data'!I321</f>
        <v>8888</v>
      </c>
      <c r="L392" s="10">
        <f>'Salary and Cost Data'!J321</f>
        <v>24724</v>
      </c>
      <c r="M392" s="9" t="str">
        <f>'Salary and Cost Data'!K321</f>
        <v>0</v>
      </c>
      <c r="AJ392" s="100"/>
      <c r="AK392" s="102"/>
    </row>
    <row r="393" spans="3:37" ht="15.6" hidden="1" x14ac:dyDescent="0.3">
      <c r="C393" s="8" t="str">
        <f>'Salary and Cost Data'!A322</f>
        <v>GEOGRAPHIC INFORMATION SYSTEMS III</v>
      </c>
      <c r="D393" s="9" t="str">
        <f>'Salary and Cost Data'!B322</f>
        <v>T</v>
      </c>
      <c r="E393" s="9" t="str">
        <f>'Salary and Cost Data'!C322</f>
        <v>T1D3XX</v>
      </c>
      <c r="F393" s="9" t="str">
        <f>'Salary and Cost Data'!D322</f>
        <v>T13</v>
      </c>
      <c r="G393" s="10">
        <f>'Salary and Cost Data'!E322</f>
        <v>6440</v>
      </c>
      <c r="H393" s="10">
        <f>'Salary and Cost Data'!F322</f>
        <v>7402</v>
      </c>
      <c r="I393" s="10">
        <f>'Salary and Cost Data'!G322</f>
        <v>8364</v>
      </c>
      <c r="J393" s="10">
        <f>'Salary and Cost Data'!H322</f>
        <v>9326</v>
      </c>
      <c r="K393" s="10">
        <f>'Salary and Cost Data'!I322</f>
        <v>10288</v>
      </c>
      <c r="L393" s="10">
        <f>'Salary and Cost Data'!J322</f>
        <v>24724</v>
      </c>
      <c r="M393" s="9" t="str">
        <f>'Salary and Cost Data'!K322</f>
        <v>0</v>
      </c>
      <c r="AJ393" s="100"/>
      <c r="AK393" s="102"/>
    </row>
    <row r="394" spans="3:37" ht="15.6" hidden="1" x14ac:dyDescent="0.3">
      <c r="C394" s="8" t="str">
        <f>'Salary and Cost Data'!A323</f>
        <v>GEOGRAPHIC INFORMATION SYSTEMS IV</v>
      </c>
      <c r="D394" s="9" t="str">
        <f>'Salary and Cost Data'!B323</f>
        <v>T</v>
      </c>
      <c r="E394" s="9" t="str">
        <f>'Salary and Cost Data'!C323</f>
        <v>T1D4XX</v>
      </c>
      <c r="F394" s="9" t="str">
        <f>'Salary and Cost Data'!D323</f>
        <v>T16</v>
      </c>
      <c r="G394" s="10">
        <f>'Salary and Cost Data'!E323</f>
        <v>7455</v>
      </c>
      <c r="H394" s="10">
        <f>'Salary and Cost Data'!F323</f>
        <v>8569</v>
      </c>
      <c r="I394" s="10">
        <f>'Salary and Cost Data'!G323</f>
        <v>9682</v>
      </c>
      <c r="J394" s="10">
        <f>'Salary and Cost Data'!H323</f>
        <v>10796</v>
      </c>
      <c r="K394" s="10">
        <f>'Salary and Cost Data'!I323</f>
        <v>11909</v>
      </c>
      <c r="L394" s="10">
        <f>'Salary and Cost Data'!J323</f>
        <v>24724</v>
      </c>
      <c r="M394" s="9" t="str">
        <f>'Salary and Cost Data'!K323</f>
        <v>0</v>
      </c>
      <c r="AJ394" s="100"/>
      <c r="AK394" s="102"/>
    </row>
    <row r="395" spans="3:37" ht="15.6" hidden="1" x14ac:dyDescent="0.3">
      <c r="C395" s="8" t="str">
        <f>'Salary and Cost Data'!A324</f>
        <v>GEOGRAPHIC INFORMATION SYSTEMS V</v>
      </c>
      <c r="D395" s="9" t="str">
        <f>'Salary and Cost Data'!B324</f>
        <v>T</v>
      </c>
      <c r="E395" s="9" t="str">
        <f>'Salary and Cost Data'!C324</f>
        <v>T1D5XX</v>
      </c>
      <c r="F395" s="9" t="str">
        <f>'Salary and Cost Data'!D324</f>
        <v>T18</v>
      </c>
      <c r="G395" s="10">
        <f>'Salary and Cost Data'!E324</f>
        <v>8219</v>
      </c>
      <c r="H395" s="10">
        <f>'Salary and Cost Data'!F324</f>
        <v>9447</v>
      </c>
      <c r="I395" s="10">
        <f>'Salary and Cost Data'!G324</f>
        <v>10674</v>
      </c>
      <c r="J395" s="10">
        <f>'Salary and Cost Data'!H324</f>
        <v>11902</v>
      </c>
      <c r="K395" s="10">
        <f>'Salary and Cost Data'!I324</f>
        <v>13129</v>
      </c>
      <c r="L395" s="10">
        <f>'Salary and Cost Data'!J324</f>
        <v>24724</v>
      </c>
      <c r="M395" s="9" t="str">
        <f>'Salary and Cost Data'!K324</f>
        <v>0</v>
      </c>
      <c r="AJ395" s="100"/>
      <c r="AK395" s="102"/>
    </row>
    <row r="396" spans="3:37" ht="15.6" hidden="1" x14ac:dyDescent="0.3">
      <c r="C396" s="8" t="str">
        <f>'Salary and Cost Data'!A325</f>
        <v>GEOGRAPHIC INFORMATION SYSTEMS VI</v>
      </c>
      <c r="D396" s="9" t="str">
        <f>'Salary and Cost Data'!B325</f>
        <v>T</v>
      </c>
      <c r="E396" s="9" t="str">
        <f>'Salary and Cost Data'!C325</f>
        <v>T1D6XX</v>
      </c>
      <c r="F396" s="9" t="str">
        <f>'Salary and Cost Data'!D325</f>
        <v>T20</v>
      </c>
      <c r="G396" s="10">
        <f>'Salary and Cost Data'!E325</f>
        <v>9061</v>
      </c>
      <c r="H396" s="10">
        <f>'Salary and Cost Data'!F325</f>
        <v>10415</v>
      </c>
      <c r="I396" s="10">
        <f>'Salary and Cost Data'!G325</f>
        <v>11768</v>
      </c>
      <c r="J396" s="10">
        <f>'Salary and Cost Data'!H325</f>
        <v>13122</v>
      </c>
      <c r="K396" s="10">
        <f>'Salary and Cost Data'!I325</f>
        <v>14475</v>
      </c>
      <c r="L396" s="10">
        <f>'Salary and Cost Data'!J325</f>
        <v>24724</v>
      </c>
      <c r="M396" s="9" t="str">
        <f>'Salary and Cost Data'!K325</f>
        <v>0</v>
      </c>
      <c r="AJ396" s="100"/>
      <c r="AK396" s="102"/>
    </row>
    <row r="397" spans="3:37" ht="15.6" hidden="1" x14ac:dyDescent="0.3">
      <c r="C397" s="8" t="str">
        <f>'Salary and Cost Data'!A326</f>
        <v>GRANTS SPECIALIST I</v>
      </c>
      <c r="D397" s="9" t="str">
        <f>'Salary and Cost Data'!B326</f>
        <v>H</v>
      </c>
      <c r="E397" s="9" t="str">
        <f>'Salary and Cost Data'!C326</f>
        <v>H1I1XX</v>
      </c>
      <c r="F397" s="9" t="str">
        <f>'Salary and Cost Data'!D326</f>
        <v>H08</v>
      </c>
      <c r="G397" s="10">
        <f>'Salary and Cost Data'!E326</f>
        <v>3956</v>
      </c>
      <c r="H397" s="10">
        <f>'Salary and Cost Data'!F326</f>
        <v>4550</v>
      </c>
      <c r="I397" s="10">
        <f>'Salary and Cost Data'!G326</f>
        <v>5144</v>
      </c>
      <c r="J397" s="10">
        <f>'Salary and Cost Data'!H326</f>
        <v>5737</v>
      </c>
      <c r="K397" s="10">
        <f>'Salary and Cost Data'!I326</f>
        <v>6330</v>
      </c>
      <c r="L397" s="10">
        <f>'Salary and Cost Data'!J326</f>
        <v>24724</v>
      </c>
      <c r="M397" s="9">
        <f>'Salary and Cost Data'!K326</f>
        <v>0</v>
      </c>
      <c r="AJ397" s="100"/>
      <c r="AK397" s="102"/>
    </row>
    <row r="398" spans="3:37" ht="15.6" hidden="1" x14ac:dyDescent="0.3">
      <c r="C398" s="8" t="str">
        <f>'Salary and Cost Data'!A327</f>
        <v>GRANTS SPECIALIST II</v>
      </c>
      <c r="D398" s="9" t="str">
        <f>'Salary and Cost Data'!B327</f>
        <v>H</v>
      </c>
      <c r="E398" s="9" t="str">
        <f>'Salary and Cost Data'!C327</f>
        <v>H1I2XX</v>
      </c>
      <c r="F398" s="9" t="str">
        <f>'Salary and Cost Data'!D327</f>
        <v>H09</v>
      </c>
      <c r="G398" s="10">
        <f>'Salary and Cost Data'!E327</f>
        <v>4154</v>
      </c>
      <c r="H398" s="10">
        <f>'Salary and Cost Data'!F327</f>
        <v>4778</v>
      </c>
      <c r="I398" s="10">
        <f>'Salary and Cost Data'!G327</f>
        <v>5401</v>
      </c>
      <c r="J398" s="10">
        <f>'Salary and Cost Data'!H327</f>
        <v>6025</v>
      </c>
      <c r="K398" s="10">
        <f>'Salary and Cost Data'!I327</f>
        <v>6648</v>
      </c>
      <c r="L398" s="10">
        <f>'Salary and Cost Data'!J327</f>
        <v>24724</v>
      </c>
      <c r="M398" s="9">
        <f>'Salary and Cost Data'!K327</f>
        <v>0</v>
      </c>
      <c r="AJ398" s="100"/>
      <c r="AK398" s="102"/>
    </row>
    <row r="399" spans="3:37" ht="15.6" hidden="1" x14ac:dyDescent="0.3">
      <c r="C399" s="8" t="str">
        <f>'Salary and Cost Data'!A328</f>
        <v>GRANTS SPECIALIST III</v>
      </c>
      <c r="D399" s="9" t="str">
        <f>'Salary and Cost Data'!B328</f>
        <v>H</v>
      </c>
      <c r="E399" s="9" t="str">
        <f>'Salary and Cost Data'!C328</f>
        <v>H1I3XX</v>
      </c>
      <c r="F399" s="9" t="str">
        <f>'Salary and Cost Data'!D328</f>
        <v>H12</v>
      </c>
      <c r="G399" s="10">
        <f>'Salary and Cost Data'!E328</f>
        <v>4809</v>
      </c>
      <c r="H399" s="10">
        <f>'Salary and Cost Data'!F328</f>
        <v>5531</v>
      </c>
      <c r="I399" s="10">
        <f>'Salary and Cost Data'!G328</f>
        <v>6252</v>
      </c>
      <c r="J399" s="10">
        <f>'Salary and Cost Data'!H328</f>
        <v>6974</v>
      </c>
      <c r="K399" s="10">
        <f>'Salary and Cost Data'!I328</f>
        <v>7695</v>
      </c>
      <c r="L399" s="10">
        <f>'Salary and Cost Data'!J328</f>
        <v>24724</v>
      </c>
      <c r="M399" s="9">
        <f>'Salary and Cost Data'!K328</f>
        <v>0</v>
      </c>
      <c r="AJ399" s="100"/>
      <c r="AK399" s="102"/>
    </row>
    <row r="400" spans="3:37" ht="15.6" hidden="1" x14ac:dyDescent="0.3">
      <c r="C400" s="8" t="str">
        <f>'Salary and Cost Data'!A329</f>
        <v>GRANTS SPECIALIST IV</v>
      </c>
      <c r="D400" s="9" t="str">
        <f>'Salary and Cost Data'!B329</f>
        <v>H</v>
      </c>
      <c r="E400" s="9" t="str">
        <f>'Salary and Cost Data'!C329</f>
        <v>H1I4XX</v>
      </c>
      <c r="F400" s="9" t="str">
        <f>'Salary and Cost Data'!D329</f>
        <v>H16</v>
      </c>
      <c r="G400" s="10">
        <f>'Salary and Cost Data'!E329</f>
        <v>5845</v>
      </c>
      <c r="H400" s="10">
        <f>'Salary and Cost Data'!F329</f>
        <v>6722</v>
      </c>
      <c r="I400" s="10">
        <f>'Salary and Cost Data'!G329</f>
        <v>7599</v>
      </c>
      <c r="J400" s="10">
        <f>'Salary and Cost Data'!H329</f>
        <v>8476</v>
      </c>
      <c r="K400" s="10">
        <f>'Salary and Cost Data'!I329</f>
        <v>9353</v>
      </c>
      <c r="L400" s="10">
        <f>'Salary and Cost Data'!J329</f>
        <v>24724</v>
      </c>
      <c r="M400" s="9">
        <f>'Salary and Cost Data'!K329</f>
        <v>0</v>
      </c>
      <c r="AJ400" s="100"/>
      <c r="AK400" s="102"/>
    </row>
    <row r="401" spans="3:37" ht="15.6" hidden="1" x14ac:dyDescent="0.3">
      <c r="C401" s="8" t="str">
        <f>'Salary and Cost Data'!A330</f>
        <v>GRANTS SPECIALIST V</v>
      </c>
      <c r="D401" s="9" t="str">
        <f>'Salary and Cost Data'!B330</f>
        <v>H</v>
      </c>
      <c r="E401" s="9" t="str">
        <f>'Salary and Cost Data'!C330</f>
        <v>H1I5XX</v>
      </c>
      <c r="F401" s="9" t="str">
        <f>'Salary and Cost Data'!D330</f>
        <v>H21</v>
      </c>
      <c r="G401" s="10">
        <f>'Salary and Cost Data'!E330</f>
        <v>7460</v>
      </c>
      <c r="H401" s="10">
        <f>'Salary and Cost Data'!F330</f>
        <v>8580</v>
      </c>
      <c r="I401" s="10">
        <f>'Salary and Cost Data'!G330</f>
        <v>9700</v>
      </c>
      <c r="J401" s="10">
        <f>'Salary and Cost Data'!H330</f>
        <v>10819</v>
      </c>
      <c r="K401" s="10">
        <f>'Salary and Cost Data'!I330</f>
        <v>11938</v>
      </c>
      <c r="L401" s="10">
        <f>'Salary and Cost Data'!J330</f>
        <v>24724</v>
      </c>
      <c r="M401" s="9">
        <f>'Salary and Cost Data'!K330</f>
        <v>0</v>
      </c>
      <c r="AJ401" s="100"/>
      <c r="AK401" s="102"/>
    </row>
    <row r="402" spans="3:37" ht="15.6" hidden="1" x14ac:dyDescent="0.3">
      <c r="C402" s="8" t="str">
        <f>'Salary and Cost Data'!A331</f>
        <v>GRANTS SPECIALIST VI</v>
      </c>
      <c r="D402" s="9" t="str">
        <f>'Salary and Cost Data'!B331</f>
        <v>H</v>
      </c>
      <c r="E402" s="9" t="str">
        <f>'Salary and Cost Data'!C331</f>
        <v>H1I6XX</v>
      </c>
      <c r="F402" s="9" t="str">
        <f>'Salary and Cost Data'!D331</f>
        <v>H22</v>
      </c>
      <c r="G402" s="10">
        <f>'Salary and Cost Data'!E331</f>
        <v>7834</v>
      </c>
      <c r="H402" s="10">
        <f>'Salary and Cost Data'!F331</f>
        <v>9009</v>
      </c>
      <c r="I402" s="10">
        <f>'Salary and Cost Data'!G331</f>
        <v>10184</v>
      </c>
      <c r="J402" s="10">
        <f>'Salary and Cost Data'!H331</f>
        <v>11360</v>
      </c>
      <c r="K402" s="10">
        <f>'Salary and Cost Data'!I331</f>
        <v>12535</v>
      </c>
      <c r="L402" s="10">
        <f>'Salary and Cost Data'!J331</f>
        <v>24724</v>
      </c>
      <c r="M402" s="9">
        <f>'Salary and Cost Data'!K331</f>
        <v>0</v>
      </c>
      <c r="AJ402" s="100"/>
      <c r="AK402" s="102"/>
    </row>
    <row r="403" spans="3:37" ht="15.6" hidden="1" x14ac:dyDescent="0.3">
      <c r="C403" s="8" t="str">
        <f>'Salary and Cost Data'!A332</f>
        <v>GROUNDS &amp; NURSERY I</v>
      </c>
      <c r="D403" s="9" t="str">
        <f>'Salary and Cost Data'!B332</f>
        <v>D</v>
      </c>
      <c r="E403" s="9" t="str">
        <f>'Salary and Cost Data'!C332</f>
        <v>D8E1XX</v>
      </c>
      <c r="F403" s="9" t="str">
        <f>'Salary and Cost Data'!D332</f>
        <v>D06</v>
      </c>
      <c r="G403" s="10">
        <f>'Salary and Cost Data'!E332</f>
        <v>3589</v>
      </c>
      <c r="H403" s="10">
        <f>'Salary and Cost Data'!F332</f>
        <v>3948</v>
      </c>
      <c r="I403" s="10">
        <f>'Salary and Cost Data'!G332</f>
        <v>4306</v>
      </c>
      <c r="J403" s="10">
        <f>'Salary and Cost Data'!H332</f>
        <v>4665</v>
      </c>
      <c r="K403" s="10">
        <f>'Salary and Cost Data'!I332</f>
        <v>5024</v>
      </c>
      <c r="L403" s="10">
        <f>'Salary and Cost Data'!J332</f>
        <v>24724</v>
      </c>
      <c r="M403" s="9">
        <f>'Salary and Cost Data'!K332</f>
        <v>1</v>
      </c>
      <c r="AJ403" s="100"/>
      <c r="AK403" s="102"/>
    </row>
    <row r="404" spans="3:37" ht="15.6" hidden="1" x14ac:dyDescent="0.3">
      <c r="C404" s="8" t="str">
        <f>'Salary and Cost Data'!A333</f>
        <v>GROUNDS &amp; NURSERY II</v>
      </c>
      <c r="D404" s="9" t="str">
        <f>'Salary and Cost Data'!B333</f>
        <v>D</v>
      </c>
      <c r="E404" s="9" t="str">
        <f>'Salary and Cost Data'!C333</f>
        <v>D8E2XX</v>
      </c>
      <c r="F404" s="9" t="str">
        <f>'Salary and Cost Data'!D333</f>
        <v>D07</v>
      </c>
      <c r="G404" s="10">
        <f>'Salary and Cost Data'!E333</f>
        <v>3768</v>
      </c>
      <c r="H404" s="10">
        <f>'Salary and Cost Data'!F333</f>
        <v>4145</v>
      </c>
      <c r="I404" s="10">
        <f>'Salary and Cost Data'!G333</f>
        <v>4522</v>
      </c>
      <c r="J404" s="10">
        <f>'Salary and Cost Data'!H333</f>
        <v>4899</v>
      </c>
      <c r="K404" s="10">
        <f>'Salary and Cost Data'!I333</f>
        <v>5276</v>
      </c>
      <c r="L404" s="10">
        <f>'Salary and Cost Data'!J333</f>
        <v>24724</v>
      </c>
      <c r="M404" s="9">
        <f>'Salary and Cost Data'!K333</f>
        <v>1</v>
      </c>
      <c r="AJ404" s="100"/>
      <c r="AK404" s="102"/>
    </row>
    <row r="405" spans="3:37" ht="15.6" hidden="1" x14ac:dyDescent="0.3">
      <c r="C405" s="8" t="str">
        <f>'Salary and Cost Data'!A334</f>
        <v>GROUNDS &amp; NURSERY III</v>
      </c>
      <c r="D405" s="9" t="str">
        <f>'Salary and Cost Data'!B334</f>
        <v>D</v>
      </c>
      <c r="E405" s="9" t="str">
        <f>'Salary and Cost Data'!C334</f>
        <v>D8E3XX</v>
      </c>
      <c r="F405" s="9" t="str">
        <f>'Salary and Cost Data'!D334</f>
        <v>D12</v>
      </c>
      <c r="G405" s="10">
        <f>'Salary and Cost Data'!E334</f>
        <v>4809</v>
      </c>
      <c r="H405" s="10">
        <f>'Salary and Cost Data'!F334</f>
        <v>5290</v>
      </c>
      <c r="I405" s="10">
        <f>'Salary and Cost Data'!G334</f>
        <v>5771</v>
      </c>
      <c r="J405" s="10">
        <f>'Salary and Cost Data'!H334</f>
        <v>6252</v>
      </c>
      <c r="K405" s="10">
        <f>'Salary and Cost Data'!I334</f>
        <v>6733</v>
      </c>
      <c r="L405" s="10">
        <f>'Salary and Cost Data'!J334</f>
        <v>24724</v>
      </c>
      <c r="M405" s="9">
        <f>'Salary and Cost Data'!K334</f>
        <v>1</v>
      </c>
      <c r="AJ405" s="100"/>
      <c r="AK405" s="102"/>
    </row>
    <row r="406" spans="3:37" ht="15.6" hidden="1" x14ac:dyDescent="0.3">
      <c r="C406" s="8" t="str">
        <f>'Salary and Cost Data'!A335</f>
        <v>HCS TRAINEE I</v>
      </c>
      <c r="D406" s="9" t="str">
        <f>'Salary and Cost Data'!B335</f>
        <v>C</v>
      </c>
      <c r="E406" s="9" t="str">
        <f>'Salary and Cost Data'!C335</f>
        <v>C7D1IX</v>
      </c>
      <c r="F406" s="9" t="str">
        <f>'Salary and Cost Data'!D335</f>
        <v>C03</v>
      </c>
      <c r="G406" s="10">
        <f>'Salary and Cost Data'!E335</f>
        <v>3092</v>
      </c>
      <c r="H406" s="10">
        <f>'Salary and Cost Data'!F335</f>
        <v>3402</v>
      </c>
      <c r="I406" s="10">
        <f>'Salary and Cost Data'!G335</f>
        <v>3711</v>
      </c>
      <c r="J406" s="10">
        <f>'Salary and Cost Data'!H335</f>
        <v>4020</v>
      </c>
      <c r="K406" s="10">
        <f>'Salary and Cost Data'!I335</f>
        <v>4329</v>
      </c>
      <c r="L406" s="10">
        <f>'Salary and Cost Data'!J335</f>
        <v>24724</v>
      </c>
      <c r="M406" s="9">
        <f>'Salary and Cost Data'!K335</f>
        <v>1</v>
      </c>
      <c r="AJ406" s="100"/>
      <c r="AK406" s="102"/>
    </row>
    <row r="407" spans="3:37" ht="15.6" hidden="1" x14ac:dyDescent="0.3">
      <c r="C407" s="8" t="str">
        <f>'Salary and Cost Data'!A336</f>
        <v>HCS TRAINEE II</v>
      </c>
      <c r="D407" s="9" t="str">
        <f>'Salary and Cost Data'!B336</f>
        <v>C</v>
      </c>
      <c r="E407" s="9" t="str">
        <f>'Salary and Cost Data'!C336</f>
        <v>C7D2IX</v>
      </c>
      <c r="F407" s="9" t="str">
        <f>'Salary and Cost Data'!D336</f>
        <v>C04</v>
      </c>
      <c r="G407" s="10">
        <f>'Salary and Cost Data'!E336</f>
        <v>3247</v>
      </c>
      <c r="H407" s="10">
        <f>'Salary and Cost Data'!F336</f>
        <v>3572</v>
      </c>
      <c r="I407" s="10">
        <f>'Salary and Cost Data'!G336</f>
        <v>3896</v>
      </c>
      <c r="J407" s="10">
        <f>'Salary and Cost Data'!H336</f>
        <v>4221</v>
      </c>
      <c r="K407" s="10">
        <f>'Salary and Cost Data'!I336</f>
        <v>4545</v>
      </c>
      <c r="L407" s="10">
        <f>'Salary and Cost Data'!J336</f>
        <v>24724</v>
      </c>
      <c r="M407" s="9">
        <f>'Salary and Cost Data'!K336</f>
        <v>1</v>
      </c>
      <c r="AJ407" s="100"/>
      <c r="AK407" s="102"/>
    </row>
    <row r="408" spans="3:37" ht="15.6" hidden="1" x14ac:dyDescent="0.3">
      <c r="C408" s="8" t="str">
        <f>'Salary and Cost Data'!A337</f>
        <v>HCS TRAINEE III</v>
      </c>
      <c r="D408" s="9" t="str">
        <f>'Salary and Cost Data'!B337</f>
        <v>C</v>
      </c>
      <c r="E408" s="9" t="str">
        <f>'Salary and Cost Data'!C337</f>
        <v>C7D3IX</v>
      </c>
      <c r="F408" s="9" t="str">
        <f>'Salary and Cost Data'!D337</f>
        <v>C05</v>
      </c>
      <c r="G408" s="10">
        <f>'Salary and Cost Data'!E337</f>
        <v>3409</v>
      </c>
      <c r="H408" s="10">
        <f>'Salary and Cost Data'!F337</f>
        <v>3750</v>
      </c>
      <c r="I408" s="10">
        <f>'Salary and Cost Data'!G337</f>
        <v>4091</v>
      </c>
      <c r="J408" s="10">
        <f>'Salary and Cost Data'!H337</f>
        <v>4432</v>
      </c>
      <c r="K408" s="10">
        <f>'Salary and Cost Data'!I337</f>
        <v>4773</v>
      </c>
      <c r="L408" s="10">
        <f>'Salary and Cost Data'!J337</f>
        <v>24724</v>
      </c>
      <c r="M408" s="9">
        <f>'Salary and Cost Data'!K337</f>
        <v>1</v>
      </c>
      <c r="AJ408" s="100"/>
      <c r="AK408" s="102"/>
    </row>
    <row r="409" spans="3:37" ht="15.6" hidden="1" x14ac:dyDescent="0.3">
      <c r="C409" s="8" t="str">
        <f>'Salary and Cost Data'!A338</f>
        <v>HEALTH CARE TECH I</v>
      </c>
      <c r="D409" s="9" t="str">
        <f>'Salary and Cost Data'!B338</f>
        <v>C</v>
      </c>
      <c r="E409" s="9" t="str">
        <f>'Salary and Cost Data'!C338</f>
        <v>C6R1XX</v>
      </c>
      <c r="F409" s="9" t="str">
        <f>'Salary and Cost Data'!D338</f>
        <v>C05</v>
      </c>
      <c r="G409" s="10">
        <f>'Salary and Cost Data'!E338</f>
        <v>3409</v>
      </c>
      <c r="H409" s="10">
        <f>'Salary and Cost Data'!F338</f>
        <v>3750</v>
      </c>
      <c r="I409" s="10">
        <f>'Salary and Cost Data'!G338</f>
        <v>4091</v>
      </c>
      <c r="J409" s="10">
        <f>'Salary and Cost Data'!H338</f>
        <v>4432</v>
      </c>
      <c r="K409" s="10">
        <f>'Salary and Cost Data'!I338</f>
        <v>4773</v>
      </c>
      <c r="L409" s="10">
        <f>'Salary and Cost Data'!J338</f>
        <v>24724</v>
      </c>
      <c r="M409" s="9">
        <f>'Salary and Cost Data'!K338</f>
        <v>3</v>
      </c>
      <c r="AJ409" s="100"/>
      <c r="AK409" s="102"/>
    </row>
    <row r="410" spans="3:37" ht="15.6" hidden="1" x14ac:dyDescent="0.3">
      <c r="C410" s="8" t="str">
        <f>'Salary and Cost Data'!A339</f>
        <v>HEALTH CARE TECH II</v>
      </c>
      <c r="D410" s="9" t="str">
        <f>'Salary and Cost Data'!B339</f>
        <v>C</v>
      </c>
      <c r="E410" s="9" t="str">
        <f>'Salary and Cost Data'!C339</f>
        <v>C6R2XX</v>
      </c>
      <c r="F410" s="9" t="str">
        <f>'Salary and Cost Data'!D339</f>
        <v>C06</v>
      </c>
      <c r="G410" s="10">
        <f>'Salary and Cost Data'!E339</f>
        <v>3579</v>
      </c>
      <c r="H410" s="10">
        <f>'Salary and Cost Data'!F339</f>
        <v>3938</v>
      </c>
      <c r="I410" s="10">
        <f>'Salary and Cost Data'!G339</f>
        <v>4296</v>
      </c>
      <c r="J410" s="10">
        <f>'Salary and Cost Data'!H339</f>
        <v>4654</v>
      </c>
      <c r="K410" s="10">
        <f>'Salary and Cost Data'!I339</f>
        <v>5012</v>
      </c>
      <c r="L410" s="10">
        <f>'Salary and Cost Data'!J339</f>
        <v>24724</v>
      </c>
      <c r="M410" s="9">
        <f>'Salary and Cost Data'!K339</f>
        <v>1</v>
      </c>
      <c r="AJ410" s="100"/>
      <c r="AK410" s="102"/>
    </row>
    <row r="411" spans="3:37" ht="15.6" hidden="1" x14ac:dyDescent="0.3">
      <c r="C411" s="8" t="str">
        <f>'Salary and Cost Data'!A340</f>
        <v>HEALTH CARE TECH III</v>
      </c>
      <c r="D411" s="9" t="str">
        <f>'Salary and Cost Data'!B340</f>
        <v>C</v>
      </c>
      <c r="E411" s="9" t="str">
        <f>'Salary and Cost Data'!C340</f>
        <v>C6R3XX</v>
      </c>
      <c r="F411" s="9" t="str">
        <f>'Salary and Cost Data'!D340</f>
        <v>C07</v>
      </c>
      <c r="G411" s="10">
        <f>'Salary and Cost Data'!E340</f>
        <v>3758</v>
      </c>
      <c r="H411" s="10">
        <f>'Salary and Cost Data'!F340</f>
        <v>4134</v>
      </c>
      <c r="I411" s="10">
        <f>'Salary and Cost Data'!G340</f>
        <v>4510</v>
      </c>
      <c r="J411" s="10">
        <f>'Salary and Cost Data'!H340</f>
        <v>4886</v>
      </c>
      <c r="K411" s="10">
        <f>'Salary and Cost Data'!I340</f>
        <v>5262</v>
      </c>
      <c r="L411" s="10">
        <f>'Salary and Cost Data'!J340</f>
        <v>24724</v>
      </c>
      <c r="M411" s="9">
        <f>'Salary and Cost Data'!K340</f>
        <v>1</v>
      </c>
      <c r="AJ411" s="100"/>
      <c r="AK411" s="102"/>
    </row>
    <row r="412" spans="3:37" ht="15.6" hidden="1" x14ac:dyDescent="0.3">
      <c r="C412" s="8" t="str">
        <f>'Salary and Cost Data'!A341</f>
        <v>HEALTH CARE TECH IV</v>
      </c>
      <c r="D412" s="9" t="str">
        <f>'Salary and Cost Data'!B341</f>
        <v>C</v>
      </c>
      <c r="E412" s="9" t="str">
        <f>'Salary and Cost Data'!C341</f>
        <v>C6R4XX</v>
      </c>
      <c r="F412" s="9" t="str">
        <f>'Salary and Cost Data'!D341</f>
        <v>C09</v>
      </c>
      <c r="G412" s="10">
        <f>'Salary and Cost Data'!E341</f>
        <v>4144</v>
      </c>
      <c r="H412" s="10">
        <f>'Salary and Cost Data'!F341</f>
        <v>4559</v>
      </c>
      <c r="I412" s="10">
        <f>'Salary and Cost Data'!G341</f>
        <v>4973</v>
      </c>
      <c r="J412" s="10">
        <f>'Salary and Cost Data'!H341</f>
        <v>5387</v>
      </c>
      <c r="K412" s="10">
        <f>'Salary and Cost Data'!I341</f>
        <v>5801</v>
      </c>
      <c r="L412" s="10">
        <f>'Salary and Cost Data'!J341</f>
        <v>24724</v>
      </c>
      <c r="M412" s="9">
        <f>'Salary and Cost Data'!K341</f>
        <v>1</v>
      </c>
      <c r="AJ412" s="100"/>
      <c r="AK412" s="102"/>
    </row>
    <row r="413" spans="3:37" ht="15.6" hidden="1" x14ac:dyDescent="0.3">
      <c r="C413" s="8" t="str">
        <f>'Salary and Cost Data'!A342</f>
        <v>HEALTH PROFESSIONAL I</v>
      </c>
      <c r="D413" s="9" t="str">
        <f>'Salary and Cost Data'!B342</f>
        <v>C</v>
      </c>
      <c r="E413" s="9" t="str">
        <f>'Salary and Cost Data'!C342</f>
        <v>C7C1IX</v>
      </c>
      <c r="F413" s="9" t="str">
        <f>'Salary and Cost Data'!D342</f>
        <v>C09</v>
      </c>
      <c r="G413" s="10">
        <f>'Salary and Cost Data'!E342</f>
        <v>4144</v>
      </c>
      <c r="H413" s="10">
        <f>'Salary and Cost Data'!F342</f>
        <v>4559</v>
      </c>
      <c r="I413" s="10">
        <f>'Salary and Cost Data'!G342</f>
        <v>4973</v>
      </c>
      <c r="J413" s="10">
        <f>'Salary and Cost Data'!H342</f>
        <v>5387</v>
      </c>
      <c r="K413" s="10">
        <f>'Salary and Cost Data'!I342</f>
        <v>5801</v>
      </c>
      <c r="L413" s="10">
        <f>'Salary and Cost Data'!J342</f>
        <v>24724</v>
      </c>
      <c r="M413" s="9">
        <f>'Salary and Cost Data'!K342</f>
        <v>0</v>
      </c>
      <c r="AJ413" s="100"/>
      <c r="AK413" s="102"/>
    </row>
    <row r="414" spans="3:37" ht="15.6" hidden="1" x14ac:dyDescent="0.3">
      <c r="C414" s="8" t="str">
        <f>'Salary and Cost Data'!A343</f>
        <v>HEALTH PROFESSIONAL II</v>
      </c>
      <c r="D414" s="9" t="str">
        <f>'Salary and Cost Data'!B343</f>
        <v>C</v>
      </c>
      <c r="E414" s="9" t="str">
        <f>'Salary and Cost Data'!C343</f>
        <v>C7C2TX</v>
      </c>
      <c r="F414" s="9" t="str">
        <f>'Salary and Cost Data'!D343</f>
        <v>C12</v>
      </c>
      <c r="G414" s="10">
        <f>'Salary and Cost Data'!E343</f>
        <v>4797</v>
      </c>
      <c r="H414" s="10">
        <f>'Salary and Cost Data'!F343</f>
        <v>5277</v>
      </c>
      <c r="I414" s="10">
        <f>'Salary and Cost Data'!G343</f>
        <v>5757</v>
      </c>
      <c r="J414" s="10">
        <f>'Salary and Cost Data'!H343</f>
        <v>6237</v>
      </c>
      <c r="K414" s="10">
        <f>'Salary and Cost Data'!I343</f>
        <v>6716</v>
      </c>
      <c r="L414" s="10">
        <f>'Salary and Cost Data'!J343</f>
        <v>24724</v>
      </c>
      <c r="M414" s="9">
        <f>'Salary and Cost Data'!K343</f>
        <v>0</v>
      </c>
      <c r="AJ414" s="100"/>
      <c r="AK414" s="102"/>
    </row>
    <row r="415" spans="3:37" ht="15.6" hidden="1" x14ac:dyDescent="0.3">
      <c r="C415" s="8" t="str">
        <f>'Salary and Cost Data'!A344</f>
        <v>HEALTH PROFESSIONAL III</v>
      </c>
      <c r="D415" s="9" t="str">
        <f>'Salary and Cost Data'!B344</f>
        <v>C</v>
      </c>
      <c r="E415" s="9" t="str">
        <f>'Salary and Cost Data'!C344</f>
        <v>C7C3XX</v>
      </c>
      <c r="F415" s="9" t="str">
        <f>'Salary and Cost Data'!D344</f>
        <v>C14</v>
      </c>
      <c r="G415" s="10">
        <f>'Salary and Cost Data'!E344</f>
        <v>5288</v>
      </c>
      <c r="H415" s="10">
        <f>'Salary and Cost Data'!F344</f>
        <v>5818</v>
      </c>
      <c r="I415" s="10">
        <f>'Salary and Cost Data'!G344</f>
        <v>6347</v>
      </c>
      <c r="J415" s="10">
        <f>'Salary and Cost Data'!H344</f>
        <v>6876</v>
      </c>
      <c r="K415" s="10">
        <f>'Salary and Cost Data'!I344</f>
        <v>7405</v>
      </c>
      <c r="L415" s="10">
        <f>'Salary and Cost Data'!J344</f>
        <v>24724</v>
      </c>
      <c r="M415" s="9">
        <f>'Salary and Cost Data'!K344</f>
        <v>0</v>
      </c>
      <c r="AJ415" s="100"/>
      <c r="AK415" s="102"/>
    </row>
    <row r="416" spans="3:37" ht="15.6" hidden="1" x14ac:dyDescent="0.3">
      <c r="C416" s="8" t="str">
        <f>'Salary and Cost Data'!A345</f>
        <v>HEALTH PROFESSIONAL IV</v>
      </c>
      <c r="D416" s="9" t="str">
        <f>'Salary and Cost Data'!B345</f>
        <v>C</v>
      </c>
      <c r="E416" s="9" t="str">
        <f>'Salary and Cost Data'!C345</f>
        <v>C7C4XX</v>
      </c>
      <c r="F416" s="9" t="str">
        <f>'Salary and Cost Data'!D345</f>
        <v>C16</v>
      </c>
      <c r="G416" s="10">
        <f>'Salary and Cost Data'!E345</f>
        <v>5831</v>
      </c>
      <c r="H416" s="10">
        <f>'Salary and Cost Data'!F345</f>
        <v>6414</v>
      </c>
      <c r="I416" s="10">
        <f>'Salary and Cost Data'!G345</f>
        <v>6997</v>
      </c>
      <c r="J416" s="10">
        <f>'Salary and Cost Data'!H345</f>
        <v>7580</v>
      </c>
      <c r="K416" s="10">
        <f>'Salary and Cost Data'!I345</f>
        <v>8163</v>
      </c>
      <c r="L416" s="10">
        <f>'Salary and Cost Data'!J345</f>
        <v>24724</v>
      </c>
      <c r="M416" s="9">
        <f>'Salary and Cost Data'!K345</f>
        <v>0</v>
      </c>
      <c r="AJ416" s="100"/>
      <c r="AK416" s="102"/>
    </row>
    <row r="417" spans="3:37" ht="15.6" hidden="1" x14ac:dyDescent="0.3">
      <c r="C417" s="8" t="str">
        <f>'Salary and Cost Data'!A346</f>
        <v>HEALTH PROFESSIONAL V</v>
      </c>
      <c r="D417" s="9" t="str">
        <f>'Salary and Cost Data'!B346</f>
        <v>C</v>
      </c>
      <c r="E417" s="9" t="str">
        <f>'Salary and Cost Data'!C346</f>
        <v>C7C5XX</v>
      </c>
      <c r="F417" s="9" t="str">
        <f>'Salary and Cost Data'!D346</f>
        <v>C18</v>
      </c>
      <c r="G417" s="10">
        <f>'Salary and Cost Data'!E346</f>
        <v>6428</v>
      </c>
      <c r="H417" s="10">
        <f>'Salary and Cost Data'!F346</f>
        <v>7072</v>
      </c>
      <c r="I417" s="10">
        <f>'Salary and Cost Data'!G346</f>
        <v>7715</v>
      </c>
      <c r="J417" s="10">
        <f>'Salary and Cost Data'!H346</f>
        <v>8358</v>
      </c>
      <c r="K417" s="10">
        <f>'Salary and Cost Data'!I346</f>
        <v>9000</v>
      </c>
      <c r="L417" s="10">
        <f>'Salary and Cost Data'!J346</f>
        <v>24724</v>
      </c>
      <c r="M417" s="9">
        <f>'Salary and Cost Data'!K346</f>
        <v>0</v>
      </c>
      <c r="AJ417" s="100"/>
      <c r="AK417" s="102"/>
    </row>
    <row r="418" spans="3:37" ht="15.6" hidden="1" x14ac:dyDescent="0.3">
      <c r="C418" s="8" t="str">
        <f>'Salary and Cost Data'!A347</f>
        <v>HEALTH PROFESSIONAL VI</v>
      </c>
      <c r="D418" s="9" t="str">
        <f>'Salary and Cost Data'!B347</f>
        <v>C</v>
      </c>
      <c r="E418" s="9" t="str">
        <f>'Salary and Cost Data'!C347</f>
        <v>C7C6XX</v>
      </c>
      <c r="F418" s="9" t="str">
        <f>'Salary and Cost Data'!D347</f>
        <v>C22</v>
      </c>
      <c r="G418" s="10">
        <f>'Salary and Cost Data'!E347</f>
        <v>7814</v>
      </c>
      <c r="H418" s="10">
        <f>'Salary and Cost Data'!F347</f>
        <v>8596</v>
      </c>
      <c r="I418" s="10">
        <f>'Salary and Cost Data'!G347</f>
        <v>9377</v>
      </c>
      <c r="J418" s="10">
        <f>'Salary and Cost Data'!H347</f>
        <v>10159</v>
      </c>
      <c r="K418" s="10">
        <f>'Salary and Cost Data'!I347</f>
        <v>10940</v>
      </c>
      <c r="L418" s="10">
        <f>'Salary and Cost Data'!J347</f>
        <v>24724</v>
      </c>
      <c r="M418" s="9">
        <f>'Salary and Cost Data'!K347</f>
        <v>0</v>
      </c>
      <c r="AJ418" s="100"/>
      <c r="AK418" s="102"/>
    </row>
    <row r="419" spans="3:37" ht="15.6" hidden="1" x14ac:dyDescent="0.3">
      <c r="C419" s="8" t="str">
        <f>'Salary and Cost Data'!A348</f>
        <v>HEALTH PROFESSIONAL VII</v>
      </c>
      <c r="D419" s="9" t="str">
        <f>'Salary and Cost Data'!B348</f>
        <v>C</v>
      </c>
      <c r="E419" s="9" t="str">
        <f>'Salary and Cost Data'!C348</f>
        <v>C7C7XX</v>
      </c>
      <c r="F419" s="9" t="str">
        <f>'Salary and Cost Data'!D348</f>
        <v>C24</v>
      </c>
      <c r="G419" s="10">
        <f>'Salary and Cost Data'!E348</f>
        <v>8615</v>
      </c>
      <c r="H419" s="10">
        <f>'Salary and Cost Data'!F348</f>
        <v>9477</v>
      </c>
      <c r="I419" s="10">
        <f>'Salary and Cost Data'!G348</f>
        <v>10338</v>
      </c>
      <c r="J419" s="10">
        <f>'Salary and Cost Data'!H348</f>
        <v>11199</v>
      </c>
      <c r="K419" s="10">
        <f>'Salary and Cost Data'!I348</f>
        <v>12060</v>
      </c>
      <c r="L419" s="10">
        <f>'Salary and Cost Data'!J348</f>
        <v>24724</v>
      </c>
      <c r="M419" s="9">
        <f>'Salary and Cost Data'!K348</f>
        <v>0</v>
      </c>
      <c r="AJ419" s="100"/>
      <c r="AK419" s="102"/>
    </row>
    <row r="420" spans="3:37" ht="15.6" hidden="1" x14ac:dyDescent="0.3">
      <c r="C420" s="8" t="str">
        <f>'Salary and Cost Data'!A349</f>
        <v>HEARINGS OFFICER I</v>
      </c>
      <c r="D420" s="9" t="str">
        <f>'Salary and Cost Data'!B349</f>
        <v>H</v>
      </c>
      <c r="E420" s="9" t="str">
        <f>'Salary and Cost Data'!C349</f>
        <v>H5F1IX</v>
      </c>
      <c r="F420" s="9" t="str">
        <f>'Salary and Cost Data'!D349</f>
        <v>H10</v>
      </c>
      <c r="G420" s="10">
        <f>'Salary and Cost Data'!E349</f>
        <v>4362</v>
      </c>
      <c r="H420" s="10">
        <f>'Salary and Cost Data'!F349</f>
        <v>5017</v>
      </c>
      <c r="I420" s="10">
        <f>'Salary and Cost Data'!G349</f>
        <v>5671</v>
      </c>
      <c r="J420" s="10">
        <f>'Salary and Cost Data'!H349</f>
        <v>6325</v>
      </c>
      <c r="K420" s="10">
        <f>'Salary and Cost Data'!I349</f>
        <v>6979</v>
      </c>
      <c r="L420" s="10">
        <f>'Salary and Cost Data'!J349</f>
        <v>24724</v>
      </c>
      <c r="M420" s="9">
        <f>'Salary and Cost Data'!K349</f>
        <v>0</v>
      </c>
      <c r="AJ420" s="100"/>
      <c r="AK420" s="102"/>
    </row>
    <row r="421" spans="3:37" ht="15.6" hidden="1" x14ac:dyDescent="0.3">
      <c r="C421" s="8" t="str">
        <f>'Salary and Cost Data'!A350</f>
        <v>HEARINGS OFFICER II</v>
      </c>
      <c r="D421" s="9" t="str">
        <f>'Salary and Cost Data'!B350</f>
        <v>H</v>
      </c>
      <c r="E421" s="9" t="str">
        <f>'Salary and Cost Data'!C350</f>
        <v>H5F2TX</v>
      </c>
      <c r="F421" s="9" t="str">
        <f>'Salary and Cost Data'!D350</f>
        <v>H16</v>
      </c>
      <c r="G421" s="10">
        <f>'Salary and Cost Data'!E350</f>
        <v>5845</v>
      </c>
      <c r="H421" s="10">
        <f>'Salary and Cost Data'!F350</f>
        <v>6722</v>
      </c>
      <c r="I421" s="10">
        <f>'Salary and Cost Data'!G350</f>
        <v>7599</v>
      </c>
      <c r="J421" s="10">
        <f>'Salary and Cost Data'!H350</f>
        <v>8476</v>
      </c>
      <c r="K421" s="10">
        <f>'Salary and Cost Data'!I350</f>
        <v>9353</v>
      </c>
      <c r="L421" s="10">
        <f>'Salary and Cost Data'!J350</f>
        <v>24724</v>
      </c>
      <c r="M421" s="9">
        <f>'Salary and Cost Data'!K350</f>
        <v>0</v>
      </c>
      <c r="AJ421" s="100"/>
      <c r="AK421" s="102"/>
    </row>
    <row r="422" spans="3:37" ht="15.6" hidden="1" x14ac:dyDescent="0.3">
      <c r="C422" s="8" t="str">
        <f>'Salary and Cost Data'!A351</f>
        <v>HEARINGS OFFICER III</v>
      </c>
      <c r="D422" s="9" t="str">
        <f>'Salary and Cost Data'!B351</f>
        <v>H</v>
      </c>
      <c r="E422" s="9" t="str">
        <f>'Salary and Cost Data'!C351</f>
        <v>H5F3XX</v>
      </c>
      <c r="F422" s="9" t="str">
        <f>'Salary and Cost Data'!D351</f>
        <v>H19</v>
      </c>
      <c r="G422" s="10">
        <f>'Salary and Cost Data'!E351</f>
        <v>6767</v>
      </c>
      <c r="H422" s="10">
        <f>'Salary and Cost Data'!F351</f>
        <v>7782</v>
      </c>
      <c r="I422" s="10">
        <f>'Salary and Cost Data'!G351</f>
        <v>8797</v>
      </c>
      <c r="J422" s="10">
        <f>'Salary and Cost Data'!H351</f>
        <v>9812</v>
      </c>
      <c r="K422" s="10">
        <f>'Salary and Cost Data'!I351</f>
        <v>10827</v>
      </c>
      <c r="L422" s="10">
        <f>'Salary and Cost Data'!J351</f>
        <v>24724</v>
      </c>
      <c r="M422" s="9">
        <f>'Salary and Cost Data'!K351</f>
        <v>0</v>
      </c>
      <c r="AJ422" s="100"/>
      <c r="AK422" s="102"/>
    </row>
    <row r="423" spans="3:37" ht="15.6" hidden="1" x14ac:dyDescent="0.3">
      <c r="C423" s="8" t="str">
        <f>'Salary and Cost Data'!A352</f>
        <v>HEARINGS REPORTER</v>
      </c>
      <c r="D423" s="9" t="str">
        <f>'Salary and Cost Data'!B352</f>
        <v>G</v>
      </c>
      <c r="E423" s="9" t="str">
        <f>'Salary and Cost Data'!C352</f>
        <v>G3B2XX</v>
      </c>
      <c r="F423" s="9" t="str">
        <f>'Salary and Cost Data'!D352</f>
        <v>G13</v>
      </c>
      <c r="G423" s="10">
        <f>'Salary and Cost Data'!E352</f>
        <v>5050</v>
      </c>
      <c r="H423" s="10">
        <f>'Salary and Cost Data'!F352</f>
        <v>5555</v>
      </c>
      <c r="I423" s="10">
        <f>'Salary and Cost Data'!G352</f>
        <v>6059</v>
      </c>
      <c r="J423" s="10">
        <f>'Salary and Cost Data'!H352</f>
        <v>6565</v>
      </c>
      <c r="K423" s="10">
        <f>'Salary and Cost Data'!I352</f>
        <v>7070</v>
      </c>
      <c r="L423" s="10">
        <f>'Salary and Cost Data'!J352</f>
        <v>24724</v>
      </c>
      <c r="M423" s="9">
        <f>'Salary and Cost Data'!K352</f>
        <v>1</v>
      </c>
      <c r="AJ423" s="100"/>
      <c r="AK423" s="102"/>
    </row>
    <row r="424" spans="3:37" ht="15.6" hidden="1" x14ac:dyDescent="0.3">
      <c r="C424" s="8" t="str">
        <f>'Salary and Cost Data'!A353</f>
        <v>HUMAN RESOURCES SPEC I</v>
      </c>
      <c r="D424" s="9" t="str">
        <f>'Salary and Cost Data'!B353</f>
        <v>H</v>
      </c>
      <c r="E424" s="9" t="str">
        <f>'Salary and Cost Data'!C353</f>
        <v>H4G1XX</v>
      </c>
      <c r="F424" s="9" t="str">
        <f>'Salary and Cost Data'!D353</f>
        <v>H08</v>
      </c>
      <c r="G424" s="10">
        <f>'Salary and Cost Data'!E353</f>
        <v>3956</v>
      </c>
      <c r="H424" s="10">
        <f>'Salary and Cost Data'!F353</f>
        <v>4550</v>
      </c>
      <c r="I424" s="10">
        <f>'Salary and Cost Data'!G353</f>
        <v>5144</v>
      </c>
      <c r="J424" s="10">
        <f>'Salary and Cost Data'!H353</f>
        <v>5737</v>
      </c>
      <c r="K424" s="10">
        <f>'Salary and Cost Data'!I353</f>
        <v>6330</v>
      </c>
      <c r="L424" s="10">
        <f>'Salary and Cost Data'!J353</f>
        <v>24724</v>
      </c>
      <c r="M424" s="9">
        <f>'Salary and Cost Data'!K353</f>
        <v>0</v>
      </c>
      <c r="AJ424" s="100"/>
      <c r="AK424" s="102"/>
    </row>
    <row r="425" spans="3:37" ht="15.6" hidden="1" x14ac:dyDescent="0.3">
      <c r="C425" s="8" t="str">
        <f>'Salary and Cost Data'!A354</f>
        <v>HUMAN RESOURCES SPEC II</v>
      </c>
      <c r="D425" s="9" t="str">
        <f>'Salary and Cost Data'!B354</f>
        <v>H</v>
      </c>
      <c r="E425" s="9" t="str">
        <f>'Salary and Cost Data'!C354</f>
        <v>H4G2XX</v>
      </c>
      <c r="F425" s="9" t="str">
        <f>'Salary and Cost Data'!D354</f>
        <v>H09</v>
      </c>
      <c r="G425" s="10">
        <f>'Salary and Cost Data'!E354</f>
        <v>4154</v>
      </c>
      <c r="H425" s="10">
        <f>'Salary and Cost Data'!F354</f>
        <v>4778</v>
      </c>
      <c r="I425" s="10">
        <f>'Salary and Cost Data'!G354</f>
        <v>5401</v>
      </c>
      <c r="J425" s="10">
        <f>'Salary and Cost Data'!H354</f>
        <v>6025</v>
      </c>
      <c r="K425" s="10">
        <f>'Salary and Cost Data'!I354</f>
        <v>6648</v>
      </c>
      <c r="L425" s="10">
        <f>'Salary and Cost Data'!J354</f>
        <v>24724</v>
      </c>
      <c r="M425" s="9">
        <f>'Salary and Cost Data'!K354</f>
        <v>0</v>
      </c>
      <c r="AJ425" s="100"/>
      <c r="AK425" s="102"/>
    </row>
    <row r="426" spans="3:37" ht="15.6" hidden="1" x14ac:dyDescent="0.3">
      <c r="C426" s="8" t="str">
        <f>'Salary and Cost Data'!A355</f>
        <v>HUMAN RESOURCES SPEC III</v>
      </c>
      <c r="D426" s="9" t="str">
        <f>'Salary and Cost Data'!B355</f>
        <v>H</v>
      </c>
      <c r="E426" s="9" t="str">
        <f>'Salary and Cost Data'!C355</f>
        <v>H4G3XX</v>
      </c>
      <c r="F426" s="9" t="str">
        <f>'Salary and Cost Data'!D355</f>
        <v>H12</v>
      </c>
      <c r="G426" s="10">
        <f>'Salary and Cost Data'!E355</f>
        <v>4809</v>
      </c>
      <c r="H426" s="10">
        <f>'Salary and Cost Data'!F355</f>
        <v>5531</v>
      </c>
      <c r="I426" s="10">
        <f>'Salary and Cost Data'!G355</f>
        <v>6252</v>
      </c>
      <c r="J426" s="10">
        <f>'Salary and Cost Data'!H355</f>
        <v>6974</v>
      </c>
      <c r="K426" s="10">
        <f>'Salary and Cost Data'!I355</f>
        <v>7695</v>
      </c>
      <c r="L426" s="10">
        <f>'Salary and Cost Data'!J355</f>
        <v>24724</v>
      </c>
      <c r="M426" s="9">
        <f>'Salary and Cost Data'!K355</f>
        <v>0</v>
      </c>
      <c r="AJ426" s="100"/>
      <c r="AK426" s="102"/>
    </row>
    <row r="427" spans="3:37" ht="15.6" hidden="1" x14ac:dyDescent="0.3">
      <c r="C427" s="8" t="str">
        <f>'Salary and Cost Data'!A356</f>
        <v>HUMAN RESOURCES SPEC IV</v>
      </c>
      <c r="D427" s="9" t="str">
        <f>'Salary and Cost Data'!B356</f>
        <v>H</v>
      </c>
      <c r="E427" s="9" t="str">
        <f>'Salary and Cost Data'!C356</f>
        <v>H4G4XX</v>
      </c>
      <c r="F427" s="9" t="str">
        <f>'Salary and Cost Data'!D356</f>
        <v>H16</v>
      </c>
      <c r="G427" s="10">
        <f>'Salary and Cost Data'!E356</f>
        <v>5845</v>
      </c>
      <c r="H427" s="10">
        <f>'Salary and Cost Data'!F356</f>
        <v>6722</v>
      </c>
      <c r="I427" s="10">
        <f>'Salary and Cost Data'!G356</f>
        <v>7599</v>
      </c>
      <c r="J427" s="10">
        <f>'Salary and Cost Data'!H356</f>
        <v>8476</v>
      </c>
      <c r="K427" s="10">
        <f>'Salary and Cost Data'!I356</f>
        <v>9353</v>
      </c>
      <c r="L427" s="10">
        <f>'Salary and Cost Data'!J356</f>
        <v>24724</v>
      </c>
      <c r="M427" s="9">
        <f>'Salary and Cost Data'!K356</f>
        <v>0</v>
      </c>
      <c r="AJ427" s="100"/>
      <c r="AK427" s="102"/>
    </row>
    <row r="428" spans="3:37" ht="15.6" hidden="1" x14ac:dyDescent="0.3">
      <c r="C428" s="8" t="str">
        <f>'Salary and Cost Data'!A357</f>
        <v>HUMAN RESOURCES SPEC V</v>
      </c>
      <c r="D428" s="9" t="str">
        <f>'Salary and Cost Data'!B357</f>
        <v>H</v>
      </c>
      <c r="E428" s="9" t="str">
        <f>'Salary and Cost Data'!C357</f>
        <v>H4G5XX</v>
      </c>
      <c r="F428" s="9" t="str">
        <f>'Salary and Cost Data'!D357</f>
        <v>H21</v>
      </c>
      <c r="G428" s="10">
        <f>'Salary and Cost Data'!E357</f>
        <v>7460</v>
      </c>
      <c r="H428" s="10">
        <f>'Salary and Cost Data'!F357</f>
        <v>8580</v>
      </c>
      <c r="I428" s="10">
        <f>'Salary and Cost Data'!G357</f>
        <v>9700</v>
      </c>
      <c r="J428" s="10">
        <f>'Salary and Cost Data'!H357</f>
        <v>10819</v>
      </c>
      <c r="K428" s="10">
        <f>'Salary and Cost Data'!I357</f>
        <v>11938</v>
      </c>
      <c r="L428" s="10">
        <f>'Salary and Cost Data'!J357</f>
        <v>24724</v>
      </c>
      <c r="M428" s="9">
        <f>'Salary and Cost Data'!K357</f>
        <v>0</v>
      </c>
      <c r="AJ428" s="100"/>
      <c r="AK428" s="102"/>
    </row>
    <row r="429" spans="3:37" ht="15.6" hidden="1" x14ac:dyDescent="0.3">
      <c r="C429" s="8" t="str">
        <f>'Salary and Cost Data'!A358</f>
        <v>HUMAN RESOURCES SPEC VI</v>
      </c>
      <c r="D429" s="9" t="str">
        <f>'Salary and Cost Data'!B358</f>
        <v>H</v>
      </c>
      <c r="E429" s="9" t="str">
        <f>'Salary and Cost Data'!C358</f>
        <v>H4G6XX</v>
      </c>
      <c r="F429" s="9" t="str">
        <f>'Salary and Cost Data'!D358</f>
        <v>H22</v>
      </c>
      <c r="G429" s="10">
        <f>'Salary and Cost Data'!E358</f>
        <v>7834</v>
      </c>
      <c r="H429" s="10">
        <f>'Salary and Cost Data'!F358</f>
        <v>9009</v>
      </c>
      <c r="I429" s="10">
        <f>'Salary and Cost Data'!G358</f>
        <v>10184</v>
      </c>
      <c r="J429" s="10">
        <f>'Salary and Cost Data'!H358</f>
        <v>11360</v>
      </c>
      <c r="K429" s="10">
        <f>'Salary and Cost Data'!I358</f>
        <v>12535</v>
      </c>
      <c r="L429" s="10">
        <f>'Salary and Cost Data'!J358</f>
        <v>24724</v>
      </c>
      <c r="M429" s="9">
        <f>'Salary and Cost Data'!K358</f>
        <v>0</v>
      </c>
      <c r="AJ429" s="100"/>
      <c r="AK429" s="102"/>
    </row>
    <row r="430" spans="3:37" ht="15.6" hidden="1" x14ac:dyDescent="0.3">
      <c r="C430" s="28" t="str">
        <f>'Salary and Cost Data'!A359</f>
        <v>HUMAN RESOURCES SPEC VII</v>
      </c>
      <c r="D430" s="29" t="str">
        <f>'Salary and Cost Data'!B359</f>
        <v>H</v>
      </c>
      <c r="E430" s="29" t="str">
        <f>'Salary and Cost Data'!C359</f>
        <v>H4G7XX</v>
      </c>
      <c r="F430" s="29" t="str">
        <f>'Salary and Cost Data'!D359</f>
        <v>H24</v>
      </c>
      <c r="G430" s="30">
        <f>'Salary and Cost Data'!E359</f>
        <v>8637</v>
      </c>
      <c r="H430" s="30">
        <f>'Salary and Cost Data'!F359</f>
        <v>9933</v>
      </c>
      <c r="I430" s="30">
        <f>'Salary and Cost Data'!G359</f>
        <v>11228</v>
      </c>
      <c r="J430" s="30">
        <f>'Salary and Cost Data'!H359</f>
        <v>12524</v>
      </c>
      <c r="K430" s="30">
        <f>'Salary and Cost Data'!I359</f>
        <v>13820</v>
      </c>
      <c r="L430" s="30">
        <f>'Salary and Cost Data'!J359</f>
        <v>24724</v>
      </c>
      <c r="M430" s="29">
        <f>'Salary and Cost Data'!K359</f>
        <v>0</v>
      </c>
      <c r="AJ430" s="100"/>
      <c r="AK430" s="102"/>
    </row>
    <row r="431" spans="3:37" ht="15.6" hidden="1" x14ac:dyDescent="0.3">
      <c r="C431" s="8" t="str">
        <f>'Salary and Cost Data'!A360</f>
        <v>INFORMATION TECHNOLOGY I</v>
      </c>
      <c r="D431" s="9" t="str">
        <f>'Salary and Cost Data'!B360</f>
        <v>T</v>
      </c>
      <c r="E431" s="9" t="str">
        <f>'Salary and Cost Data'!C360</f>
        <v>T1E1XX</v>
      </c>
      <c r="F431" s="9" t="str">
        <f>'Salary and Cost Data'!D360</f>
        <v>T11</v>
      </c>
      <c r="G431" s="10">
        <f>'Salary and Cost Data'!E360</f>
        <v>5842</v>
      </c>
      <c r="H431" s="10">
        <f>'Salary and Cost Data'!F360</f>
        <v>6715</v>
      </c>
      <c r="I431" s="10">
        <f>'Salary and Cost Data'!G360</f>
        <v>7587</v>
      </c>
      <c r="J431" s="10">
        <f>'Salary and Cost Data'!H360</f>
        <v>8460</v>
      </c>
      <c r="K431" s="10">
        <f>'Salary and Cost Data'!I360</f>
        <v>9332</v>
      </c>
      <c r="L431" s="10">
        <f>'Salary and Cost Data'!J360</f>
        <v>24724</v>
      </c>
      <c r="M431" s="9" t="str">
        <f>'Salary and Cost Data'!K360</f>
        <v>0</v>
      </c>
      <c r="AJ431" s="100"/>
      <c r="AK431" s="102"/>
    </row>
    <row r="432" spans="3:37" ht="15.6" hidden="1" x14ac:dyDescent="0.3">
      <c r="C432" s="8" t="str">
        <f>'Salary and Cost Data'!A361</f>
        <v>INFORMATION TECHNOLOGY II</v>
      </c>
      <c r="D432" s="9" t="str">
        <f>'Salary and Cost Data'!B361</f>
        <v>T</v>
      </c>
      <c r="E432" s="9" t="str">
        <f>'Salary and Cost Data'!C361</f>
        <v>T1E2XX</v>
      </c>
      <c r="F432" s="9" t="str">
        <f>'Salary and Cost Data'!D361</f>
        <v>T13</v>
      </c>
      <c r="G432" s="10">
        <f>'Salary and Cost Data'!E361</f>
        <v>6440</v>
      </c>
      <c r="H432" s="10">
        <f>'Salary and Cost Data'!F361</f>
        <v>7402</v>
      </c>
      <c r="I432" s="10">
        <f>'Salary and Cost Data'!G361</f>
        <v>8364</v>
      </c>
      <c r="J432" s="10">
        <f>'Salary and Cost Data'!H361</f>
        <v>9326</v>
      </c>
      <c r="K432" s="10">
        <f>'Salary and Cost Data'!I361</f>
        <v>10288</v>
      </c>
      <c r="L432" s="10">
        <f>'Salary and Cost Data'!J361</f>
        <v>24724</v>
      </c>
      <c r="M432" s="9" t="str">
        <f>'Salary and Cost Data'!K361</f>
        <v>0</v>
      </c>
      <c r="AJ432" s="100"/>
      <c r="AK432" s="102"/>
    </row>
    <row r="433" spans="3:37" ht="15.6" hidden="1" x14ac:dyDescent="0.3">
      <c r="C433" s="8" t="str">
        <f>'Salary and Cost Data'!A362</f>
        <v>INFORMATION TECHNOLOGY III</v>
      </c>
      <c r="D433" s="9" t="str">
        <f>'Salary and Cost Data'!B362</f>
        <v>T</v>
      </c>
      <c r="E433" s="9" t="str">
        <f>'Salary and Cost Data'!C362</f>
        <v>T1E3XX</v>
      </c>
      <c r="F433" s="9" t="str">
        <f>'Salary and Cost Data'!D362</f>
        <v>T15</v>
      </c>
      <c r="G433" s="10">
        <f>'Salary and Cost Data'!E362</f>
        <v>7100</v>
      </c>
      <c r="H433" s="10">
        <f>'Salary and Cost Data'!F362</f>
        <v>8161</v>
      </c>
      <c r="I433" s="10">
        <f>'Salary and Cost Data'!G362</f>
        <v>9221</v>
      </c>
      <c r="J433" s="10">
        <f>'Salary and Cost Data'!H362</f>
        <v>10282</v>
      </c>
      <c r="K433" s="10">
        <f>'Salary and Cost Data'!I362</f>
        <v>11342</v>
      </c>
      <c r="L433" s="10">
        <f>'Salary and Cost Data'!J362</f>
        <v>24724</v>
      </c>
      <c r="M433" s="9" t="str">
        <f>'Salary and Cost Data'!K362</f>
        <v>0</v>
      </c>
      <c r="AJ433" s="100"/>
      <c r="AK433" s="102"/>
    </row>
    <row r="434" spans="3:37" ht="15.6" hidden="1" x14ac:dyDescent="0.3">
      <c r="C434" s="8" t="str">
        <f>'Salary and Cost Data'!A363</f>
        <v>INFORMATION TECHNOLOGY IV</v>
      </c>
      <c r="D434" s="9" t="str">
        <f>'Salary and Cost Data'!B363</f>
        <v>T</v>
      </c>
      <c r="E434" s="9" t="str">
        <f>'Salary and Cost Data'!C363</f>
        <v>T1E4XX</v>
      </c>
      <c r="F434" s="9" t="str">
        <f>'Salary and Cost Data'!D363</f>
        <v>T17</v>
      </c>
      <c r="G434" s="10">
        <f>'Salary and Cost Data'!E363</f>
        <v>7828</v>
      </c>
      <c r="H434" s="10">
        <f>'Salary and Cost Data'!F363</f>
        <v>8997</v>
      </c>
      <c r="I434" s="10">
        <f>'Salary and Cost Data'!G363</f>
        <v>10166</v>
      </c>
      <c r="J434" s="10">
        <f>'Salary and Cost Data'!H363</f>
        <v>11335</v>
      </c>
      <c r="K434" s="10">
        <f>'Salary and Cost Data'!I363</f>
        <v>12504</v>
      </c>
      <c r="L434" s="10">
        <f>'Salary and Cost Data'!J363</f>
        <v>24724</v>
      </c>
      <c r="M434" s="9" t="str">
        <f>'Salary and Cost Data'!K363</f>
        <v>0</v>
      </c>
      <c r="AJ434" s="100"/>
      <c r="AK434" s="102"/>
    </row>
    <row r="435" spans="3:37" ht="15.6" hidden="1" x14ac:dyDescent="0.3">
      <c r="C435" s="8" t="str">
        <f>'Salary and Cost Data'!A364</f>
        <v>INFORMATION TECHNOLOGY V</v>
      </c>
      <c r="D435" s="9" t="str">
        <f>'Salary and Cost Data'!B364</f>
        <v>T</v>
      </c>
      <c r="E435" s="9" t="str">
        <f>'Salary and Cost Data'!C364</f>
        <v>T1E5XX</v>
      </c>
      <c r="F435" s="9" t="str">
        <f>'Salary and Cost Data'!D364</f>
        <v>T19</v>
      </c>
      <c r="G435" s="10">
        <f>'Salary and Cost Data'!E364</f>
        <v>8630</v>
      </c>
      <c r="H435" s="10">
        <f>'Salary and Cost Data'!F364</f>
        <v>9919</v>
      </c>
      <c r="I435" s="10">
        <f>'Salary and Cost Data'!G364</f>
        <v>11208</v>
      </c>
      <c r="J435" s="10">
        <f>'Salary and Cost Data'!H364</f>
        <v>12497</v>
      </c>
      <c r="K435" s="10">
        <f>'Salary and Cost Data'!I364</f>
        <v>13786</v>
      </c>
      <c r="L435" s="10">
        <f>'Salary and Cost Data'!J364</f>
        <v>24724</v>
      </c>
      <c r="M435" s="9" t="str">
        <f>'Salary and Cost Data'!K364</f>
        <v>0</v>
      </c>
      <c r="AJ435" s="100"/>
      <c r="AK435" s="102"/>
    </row>
    <row r="436" spans="3:37" ht="15.6" hidden="1" x14ac:dyDescent="0.3">
      <c r="C436" s="8" t="str">
        <f>'Salary and Cost Data'!A365</f>
        <v>INFORMATION TECHNOLOGY VI</v>
      </c>
      <c r="D436" s="9" t="str">
        <f>'Salary and Cost Data'!B365</f>
        <v>T</v>
      </c>
      <c r="E436" s="9" t="str">
        <f>'Salary and Cost Data'!C365</f>
        <v>T1E6XX</v>
      </c>
      <c r="F436" s="9" t="str">
        <f>'Salary and Cost Data'!D365</f>
        <v>T21</v>
      </c>
      <c r="G436" s="10">
        <f>'Salary and Cost Data'!E365</f>
        <v>9514</v>
      </c>
      <c r="H436" s="10">
        <f>'Salary and Cost Data'!F365</f>
        <v>10935</v>
      </c>
      <c r="I436" s="10">
        <f>'Salary and Cost Data'!G365</f>
        <v>12356</v>
      </c>
      <c r="J436" s="10">
        <f>'Salary and Cost Data'!H365</f>
        <v>13777</v>
      </c>
      <c r="K436" s="10">
        <f>'Salary and Cost Data'!I365</f>
        <v>15198</v>
      </c>
      <c r="L436" s="10">
        <f>'Salary and Cost Data'!J365</f>
        <v>24724</v>
      </c>
      <c r="M436" s="9" t="str">
        <f>'Salary and Cost Data'!K365</f>
        <v>0</v>
      </c>
      <c r="AJ436" s="100"/>
      <c r="AK436" s="102"/>
    </row>
    <row r="437" spans="3:37" ht="15.6" hidden="1" x14ac:dyDescent="0.3">
      <c r="C437" s="8" t="str">
        <f>'Salary and Cost Data'!A366</f>
        <v>INFORMATION TECHNOLOGY VII</v>
      </c>
      <c r="D437" s="9" t="str">
        <f>'Salary and Cost Data'!B366</f>
        <v>T</v>
      </c>
      <c r="E437" s="9" t="str">
        <f>'Salary and Cost Data'!C366</f>
        <v>T1E7XX</v>
      </c>
      <c r="F437" s="9" t="str">
        <f>'Salary and Cost Data'!D366</f>
        <v>T22</v>
      </c>
      <c r="G437" s="10">
        <f>'Salary and Cost Data'!E366</f>
        <v>9990</v>
      </c>
      <c r="H437" s="10">
        <f>'Salary and Cost Data'!F366</f>
        <v>11482</v>
      </c>
      <c r="I437" s="10">
        <f>'Salary and Cost Data'!G366</f>
        <v>12974</v>
      </c>
      <c r="J437" s="10">
        <f>'Salary and Cost Data'!H366</f>
        <v>14466</v>
      </c>
      <c r="K437" s="10">
        <f>'Salary and Cost Data'!I366</f>
        <v>15958</v>
      </c>
      <c r="L437" s="10">
        <f>'Salary and Cost Data'!J366</f>
        <v>24724</v>
      </c>
      <c r="M437" s="9" t="str">
        <f>'Salary and Cost Data'!K366</f>
        <v>0</v>
      </c>
      <c r="AJ437" s="100"/>
      <c r="AK437" s="102"/>
    </row>
    <row r="438" spans="3:37" ht="15.6" hidden="1" x14ac:dyDescent="0.3">
      <c r="C438" s="8" t="str">
        <f>'Salary and Cost Data'!A367</f>
        <v>INSPECTOR I</v>
      </c>
      <c r="D438" s="9" t="str">
        <f>'Salary and Cost Data'!B367</f>
        <v>D</v>
      </c>
      <c r="E438" s="9" t="str">
        <f>'Salary and Cost Data'!C367</f>
        <v>D9C1XX</v>
      </c>
      <c r="F438" s="9" t="str">
        <f>'Salary and Cost Data'!D367</f>
        <v>D10</v>
      </c>
      <c r="G438" s="10">
        <f>'Salary and Cost Data'!E367</f>
        <v>4362</v>
      </c>
      <c r="H438" s="10">
        <f>'Salary and Cost Data'!F367</f>
        <v>4798</v>
      </c>
      <c r="I438" s="10">
        <f>'Salary and Cost Data'!G367</f>
        <v>5234</v>
      </c>
      <c r="J438" s="10">
        <f>'Salary and Cost Data'!H367</f>
        <v>5671</v>
      </c>
      <c r="K438" s="10">
        <f>'Salary and Cost Data'!I367</f>
        <v>6107</v>
      </c>
      <c r="L438" s="10">
        <f>'Salary and Cost Data'!J367</f>
        <v>24724</v>
      </c>
      <c r="M438" s="9">
        <f>'Salary and Cost Data'!K367</f>
        <v>1</v>
      </c>
      <c r="AJ438" s="100"/>
      <c r="AK438" s="102"/>
    </row>
    <row r="439" spans="3:37" ht="15.6" hidden="1" x14ac:dyDescent="0.3">
      <c r="C439" s="8" t="str">
        <f>'Salary and Cost Data'!A368</f>
        <v>INSPECTOR II</v>
      </c>
      <c r="D439" s="9" t="str">
        <f>'Salary and Cost Data'!B368</f>
        <v>D</v>
      </c>
      <c r="E439" s="9" t="str">
        <f>'Salary and Cost Data'!C368</f>
        <v>D9C2XX</v>
      </c>
      <c r="F439" s="9" t="str">
        <f>'Salary and Cost Data'!D368</f>
        <v>D13</v>
      </c>
      <c r="G439" s="10">
        <f>'Salary and Cost Data'!E368</f>
        <v>5050</v>
      </c>
      <c r="H439" s="10">
        <f>'Salary and Cost Data'!F368</f>
        <v>5555</v>
      </c>
      <c r="I439" s="10">
        <f>'Salary and Cost Data'!G368</f>
        <v>6059</v>
      </c>
      <c r="J439" s="10">
        <f>'Salary and Cost Data'!H368</f>
        <v>6565</v>
      </c>
      <c r="K439" s="10">
        <f>'Salary and Cost Data'!I368</f>
        <v>7070</v>
      </c>
      <c r="L439" s="10">
        <f>'Salary and Cost Data'!J368</f>
        <v>24724</v>
      </c>
      <c r="M439" s="9">
        <f>'Salary and Cost Data'!K368</f>
        <v>1</v>
      </c>
      <c r="AJ439" s="100"/>
      <c r="AK439" s="102"/>
    </row>
    <row r="440" spans="3:37" ht="15.6" hidden="1" x14ac:dyDescent="0.3">
      <c r="C440" s="8" t="str">
        <f>'Salary and Cost Data'!A369</f>
        <v>INSPECTOR III</v>
      </c>
      <c r="D440" s="9" t="str">
        <f>'Salary and Cost Data'!B369</f>
        <v>D</v>
      </c>
      <c r="E440" s="9" t="str">
        <f>'Salary and Cost Data'!C369</f>
        <v>D9C3XX</v>
      </c>
      <c r="F440" s="9" t="str">
        <f>'Salary and Cost Data'!D369</f>
        <v>D15</v>
      </c>
      <c r="G440" s="10">
        <f>'Salary and Cost Data'!E369</f>
        <v>5567</v>
      </c>
      <c r="H440" s="10">
        <f>'Salary and Cost Data'!F369</f>
        <v>6124</v>
      </c>
      <c r="I440" s="10">
        <f>'Salary and Cost Data'!G369</f>
        <v>6681</v>
      </c>
      <c r="J440" s="10">
        <f>'Salary and Cost Data'!H369</f>
        <v>7238</v>
      </c>
      <c r="K440" s="10">
        <f>'Salary and Cost Data'!I369</f>
        <v>7794</v>
      </c>
      <c r="L440" s="10">
        <f>'Salary and Cost Data'!J369</f>
        <v>24724</v>
      </c>
      <c r="M440" s="9">
        <f>'Salary and Cost Data'!K369</f>
        <v>1</v>
      </c>
      <c r="AJ440" s="100"/>
      <c r="AK440" s="102"/>
    </row>
    <row r="441" spans="3:37" ht="15.6" hidden="1" x14ac:dyDescent="0.3">
      <c r="C441" s="8" t="str">
        <f>'Salary and Cost Data'!A370</f>
        <v>INVESTMENT OFFICER I</v>
      </c>
      <c r="D441" s="9" t="str">
        <f>'Salary and Cost Data'!B370</f>
        <v>H</v>
      </c>
      <c r="E441" s="9" t="str">
        <f>'Salary and Cost Data'!C370</f>
        <v>H8H1XX</v>
      </c>
      <c r="F441" s="9" t="str">
        <f>'Salary and Cost Data'!D370</f>
        <v>H17</v>
      </c>
      <c r="G441" s="10">
        <f>'Salary and Cost Data'!E370</f>
        <v>6138</v>
      </c>
      <c r="H441" s="10">
        <f>'Salary and Cost Data'!F370</f>
        <v>7059</v>
      </c>
      <c r="I441" s="10">
        <f>'Salary and Cost Data'!G370</f>
        <v>7979</v>
      </c>
      <c r="J441" s="10">
        <f>'Salary and Cost Data'!H370</f>
        <v>8900</v>
      </c>
      <c r="K441" s="10">
        <f>'Salary and Cost Data'!I370</f>
        <v>9821</v>
      </c>
      <c r="L441" s="10">
        <f>'Salary and Cost Data'!J370</f>
        <v>24724</v>
      </c>
      <c r="M441" s="9">
        <f>'Salary and Cost Data'!K370</f>
        <v>0</v>
      </c>
      <c r="AJ441" s="100"/>
      <c r="AK441" s="102"/>
    </row>
    <row r="442" spans="3:37" ht="15.6" hidden="1" x14ac:dyDescent="0.3">
      <c r="C442" s="8" t="str">
        <f>'Salary and Cost Data'!A371</f>
        <v>INVESTMENT OFFICER II</v>
      </c>
      <c r="D442" s="9" t="str">
        <f>'Salary and Cost Data'!B371</f>
        <v>H</v>
      </c>
      <c r="E442" s="9" t="str">
        <f>'Salary and Cost Data'!C371</f>
        <v>H8H2XX</v>
      </c>
      <c r="F442" s="9" t="str">
        <f>'Salary and Cost Data'!D371</f>
        <v>H21</v>
      </c>
      <c r="G442" s="10">
        <f>'Salary and Cost Data'!E371</f>
        <v>7460</v>
      </c>
      <c r="H442" s="10">
        <f>'Salary and Cost Data'!F371</f>
        <v>8580</v>
      </c>
      <c r="I442" s="10">
        <f>'Salary and Cost Data'!G371</f>
        <v>9700</v>
      </c>
      <c r="J442" s="10">
        <f>'Salary and Cost Data'!H371</f>
        <v>10819</v>
      </c>
      <c r="K442" s="10">
        <f>'Salary and Cost Data'!I371</f>
        <v>11938</v>
      </c>
      <c r="L442" s="10">
        <f>'Salary and Cost Data'!J371</f>
        <v>24724</v>
      </c>
      <c r="M442" s="9">
        <f>'Salary and Cost Data'!K371</f>
        <v>0</v>
      </c>
      <c r="AJ442" s="100"/>
      <c r="AK442" s="102"/>
    </row>
    <row r="443" spans="3:37" ht="15.6" hidden="1" x14ac:dyDescent="0.3">
      <c r="C443" s="8" t="str">
        <f>'Salary and Cost Data'!A372</f>
        <v>INVESTMENT OFFICER III</v>
      </c>
      <c r="D443" s="9" t="str">
        <f>'Salary and Cost Data'!B372</f>
        <v>H</v>
      </c>
      <c r="E443" s="9" t="str">
        <f>'Salary and Cost Data'!C372</f>
        <v>H8H3XX</v>
      </c>
      <c r="F443" s="9" t="str">
        <f>'Salary and Cost Data'!D372</f>
        <v>H22</v>
      </c>
      <c r="G443" s="10">
        <f>'Salary and Cost Data'!E372</f>
        <v>7834</v>
      </c>
      <c r="H443" s="10">
        <f>'Salary and Cost Data'!F372</f>
        <v>9009</v>
      </c>
      <c r="I443" s="10">
        <f>'Salary and Cost Data'!G372</f>
        <v>10184</v>
      </c>
      <c r="J443" s="10">
        <f>'Salary and Cost Data'!H372</f>
        <v>11360</v>
      </c>
      <c r="K443" s="10">
        <f>'Salary and Cost Data'!I372</f>
        <v>12535</v>
      </c>
      <c r="L443" s="10">
        <f>'Salary and Cost Data'!J372</f>
        <v>24724</v>
      </c>
      <c r="M443" s="9">
        <f>'Salary and Cost Data'!K372</f>
        <v>0</v>
      </c>
      <c r="AJ443" s="100"/>
      <c r="AK443" s="102"/>
    </row>
    <row r="444" spans="3:37" ht="15.6" hidden="1" x14ac:dyDescent="0.3">
      <c r="C444" s="8" t="str">
        <f>'Salary and Cost Data'!A373</f>
        <v>IT BUSINESS ANALYST I</v>
      </c>
      <c r="D444" s="9" t="str">
        <f>'Salary and Cost Data'!B373</f>
        <v>T</v>
      </c>
      <c r="E444" s="9" t="str">
        <f>'Salary and Cost Data'!C373</f>
        <v>T1F1XX</v>
      </c>
      <c r="F444" s="9" t="str">
        <f>'Salary and Cost Data'!D373</f>
        <v>T07</v>
      </c>
      <c r="G444" s="10">
        <f>'Salary and Cost Data'!E373</f>
        <v>4806</v>
      </c>
      <c r="H444" s="10">
        <f>'Salary and Cost Data'!F373</f>
        <v>5524</v>
      </c>
      <c r="I444" s="10">
        <f>'Salary and Cost Data'!G373</f>
        <v>6242</v>
      </c>
      <c r="J444" s="10">
        <f>'Salary and Cost Data'!H373</f>
        <v>6960</v>
      </c>
      <c r="K444" s="10">
        <f>'Salary and Cost Data'!I373</f>
        <v>7678</v>
      </c>
      <c r="L444" s="10">
        <f>'Salary and Cost Data'!J373</f>
        <v>24724</v>
      </c>
      <c r="M444" s="9" t="str">
        <f>'Salary and Cost Data'!K373</f>
        <v>0</v>
      </c>
      <c r="AJ444" s="100"/>
      <c r="AK444" s="102"/>
    </row>
    <row r="445" spans="3:37" ht="15.6" hidden="1" x14ac:dyDescent="0.3">
      <c r="C445" s="8" t="str">
        <f>'Salary and Cost Data'!A374</f>
        <v>IT BUSINESS ANALYST II</v>
      </c>
      <c r="D445" s="9" t="str">
        <f>'Salary and Cost Data'!B374</f>
        <v>T</v>
      </c>
      <c r="E445" s="9" t="str">
        <f>'Salary and Cost Data'!C374</f>
        <v>T1F2XX</v>
      </c>
      <c r="F445" s="9" t="str">
        <f>'Salary and Cost Data'!D374</f>
        <v>T10</v>
      </c>
      <c r="G445" s="10">
        <f>'Salary and Cost Data'!E374</f>
        <v>5564</v>
      </c>
      <c r="H445" s="10">
        <f>'Salary and Cost Data'!F374</f>
        <v>6395</v>
      </c>
      <c r="I445" s="10">
        <f>'Salary and Cost Data'!G374</f>
        <v>7226</v>
      </c>
      <c r="J445" s="10">
        <f>'Salary and Cost Data'!H374</f>
        <v>8057</v>
      </c>
      <c r="K445" s="10">
        <f>'Salary and Cost Data'!I374</f>
        <v>8888</v>
      </c>
      <c r="L445" s="10">
        <f>'Salary and Cost Data'!J374</f>
        <v>24724</v>
      </c>
      <c r="M445" s="9" t="str">
        <f>'Salary and Cost Data'!K374</f>
        <v>0</v>
      </c>
      <c r="AJ445" s="100"/>
      <c r="AK445" s="102"/>
    </row>
    <row r="446" spans="3:37" ht="15.6" hidden="1" x14ac:dyDescent="0.3">
      <c r="C446" s="8" t="str">
        <f>'Salary and Cost Data'!A375</f>
        <v>IT BUSINESS ANALYST III</v>
      </c>
      <c r="D446" s="9" t="str">
        <f>'Salary and Cost Data'!B375</f>
        <v>T</v>
      </c>
      <c r="E446" s="9" t="str">
        <f>'Salary and Cost Data'!C375</f>
        <v>T1F3XX</v>
      </c>
      <c r="F446" s="9" t="str">
        <f>'Salary and Cost Data'!D375</f>
        <v>T13</v>
      </c>
      <c r="G446" s="10">
        <f>'Salary and Cost Data'!E375</f>
        <v>6440</v>
      </c>
      <c r="H446" s="10">
        <f>'Salary and Cost Data'!F375</f>
        <v>7402</v>
      </c>
      <c r="I446" s="10">
        <f>'Salary and Cost Data'!G375</f>
        <v>8364</v>
      </c>
      <c r="J446" s="10">
        <f>'Salary and Cost Data'!H375</f>
        <v>9326</v>
      </c>
      <c r="K446" s="10">
        <f>'Salary and Cost Data'!I375</f>
        <v>10288</v>
      </c>
      <c r="L446" s="10">
        <f>'Salary and Cost Data'!J375</f>
        <v>24724</v>
      </c>
      <c r="M446" s="9" t="str">
        <f>'Salary and Cost Data'!K375</f>
        <v>0</v>
      </c>
      <c r="AJ446" s="100"/>
      <c r="AK446" s="102"/>
    </row>
    <row r="447" spans="3:37" ht="15.6" hidden="1" x14ac:dyDescent="0.3">
      <c r="C447" s="8" t="str">
        <f>'Salary and Cost Data'!A376</f>
        <v>IT BUSINESS ANALYST IV</v>
      </c>
      <c r="D447" s="9" t="str">
        <f>'Salary and Cost Data'!B376</f>
        <v>T</v>
      </c>
      <c r="E447" s="9" t="str">
        <f>'Salary and Cost Data'!C376</f>
        <v>T1F4XX</v>
      </c>
      <c r="F447" s="9" t="str">
        <f>'Salary and Cost Data'!D376</f>
        <v>T16</v>
      </c>
      <c r="G447" s="10">
        <f>'Salary and Cost Data'!E376</f>
        <v>7455</v>
      </c>
      <c r="H447" s="10">
        <f>'Salary and Cost Data'!F376</f>
        <v>8569</v>
      </c>
      <c r="I447" s="10">
        <f>'Salary and Cost Data'!G376</f>
        <v>9682</v>
      </c>
      <c r="J447" s="10">
        <f>'Salary and Cost Data'!H376</f>
        <v>10796</v>
      </c>
      <c r="K447" s="10">
        <f>'Salary and Cost Data'!I376</f>
        <v>11909</v>
      </c>
      <c r="L447" s="10">
        <f>'Salary and Cost Data'!J376</f>
        <v>24724</v>
      </c>
      <c r="M447" s="9" t="str">
        <f>'Salary and Cost Data'!K376</f>
        <v>0</v>
      </c>
      <c r="AJ447" s="100"/>
      <c r="AK447" s="102"/>
    </row>
    <row r="448" spans="3:37" ht="15.6" hidden="1" x14ac:dyDescent="0.3">
      <c r="C448" s="8" t="str">
        <f>'Salary and Cost Data'!A377</f>
        <v>IT BUSINESS ANALYST V</v>
      </c>
      <c r="D448" s="9" t="str">
        <f>'Salary and Cost Data'!B377</f>
        <v>T</v>
      </c>
      <c r="E448" s="9" t="str">
        <f>'Salary and Cost Data'!C377</f>
        <v>T1F5XX</v>
      </c>
      <c r="F448" s="9" t="str">
        <f>'Salary and Cost Data'!D377</f>
        <v>T18</v>
      </c>
      <c r="G448" s="10">
        <f>'Salary and Cost Data'!E377</f>
        <v>8219</v>
      </c>
      <c r="H448" s="10">
        <f>'Salary and Cost Data'!F377</f>
        <v>9447</v>
      </c>
      <c r="I448" s="10">
        <f>'Salary and Cost Data'!G377</f>
        <v>10674</v>
      </c>
      <c r="J448" s="10">
        <f>'Salary and Cost Data'!H377</f>
        <v>11902</v>
      </c>
      <c r="K448" s="10">
        <f>'Salary and Cost Data'!I377</f>
        <v>13129</v>
      </c>
      <c r="L448" s="10">
        <f>'Salary and Cost Data'!J377</f>
        <v>24724</v>
      </c>
      <c r="M448" s="9" t="str">
        <f>'Salary and Cost Data'!K377</f>
        <v>0</v>
      </c>
      <c r="AJ448" s="100"/>
      <c r="AK448" s="102"/>
    </row>
    <row r="449" spans="3:37" ht="15.6" hidden="1" x14ac:dyDescent="0.3">
      <c r="C449" s="8" t="str">
        <f>'Salary and Cost Data'!A378</f>
        <v>IT BUSINESS ANALYST VI</v>
      </c>
      <c r="D449" s="9" t="str">
        <f>'Salary and Cost Data'!B378</f>
        <v>T</v>
      </c>
      <c r="E449" s="9" t="str">
        <f>'Salary and Cost Data'!C378</f>
        <v>T1F6XX</v>
      </c>
      <c r="F449" s="9" t="str">
        <f>'Salary and Cost Data'!D378</f>
        <v>T20</v>
      </c>
      <c r="G449" s="10">
        <f>'Salary and Cost Data'!E378</f>
        <v>9061</v>
      </c>
      <c r="H449" s="10">
        <f>'Salary and Cost Data'!F378</f>
        <v>10415</v>
      </c>
      <c r="I449" s="10">
        <f>'Salary and Cost Data'!G378</f>
        <v>11768</v>
      </c>
      <c r="J449" s="10">
        <f>'Salary and Cost Data'!H378</f>
        <v>13122</v>
      </c>
      <c r="K449" s="10">
        <f>'Salary and Cost Data'!I378</f>
        <v>14475</v>
      </c>
      <c r="L449" s="10">
        <f>'Salary and Cost Data'!J378</f>
        <v>24724</v>
      </c>
      <c r="M449" s="9" t="str">
        <f>'Salary and Cost Data'!K378</f>
        <v>0</v>
      </c>
      <c r="AJ449" s="100"/>
      <c r="AK449" s="102"/>
    </row>
    <row r="450" spans="3:37" ht="15.6" hidden="1" x14ac:dyDescent="0.3">
      <c r="C450" s="8" t="str">
        <f>'Salary and Cost Data'!A379</f>
        <v>IT DEVELOPER I</v>
      </c>
      <c r="D450" s="9" t="str">
        <f>'Salary and Cost Data'!B379</f>
        <v>T</v>
      </c>
      <c r="E450" s="9" t="str">
        <f>'Salary and Cost Data'!C379</f>
        <v>T1G1XX</v>
      </c>
      <c r="F450" s="9" t="str">
        <f>'Salary and Cost Data'!D379</f>
        <v>T08</v>
      </c>
      <c r="G450" s="10">
        <f>'Salary and Cost Data'!E379</f>
        <v>5047</v>
      </c>
      <c r="H450" s="10">
        <f>'Salary and Cost Data'!F379</f>
        <v>5801</v>
      </c>
      <c r="I450" s="10">
        <f>'Salary and Cost Data'!G379</f>
        <v>6554</v>
      </c>
      <c r="J450" s="10">
        <f>'Salary and Cost Data'!H379</f>
        <v>7308</v>
      </c>
      <c r="K450" s="10">
        <f>'Salary and Cost Data'!I379</f>
        <v>8061</v>
      </c>
      <c r="L450" s="10">
        <f>'Salary and Cost Data'!J379</f>
        <v>24724</v>
      </c>
      <c r="M450" s="9" t="str">
        <f>'Salary and Cost Data'!K379</f>
        <v>0</v>
      </c>
      <c r="AJ450" s="100"/>
      <c r="AK450" s="102"/>
    </row>
    <row r="451" spans="3:37" ht="15.6" hidden="1" x14ac:dyDescent="0.3">
      <c r="C451" s="8" t="str">
        <f>'Salary and Cost Data'!A380</f>
        <v>IT DEVELOPER II</v>
      </c>
      <c r="D451" s="9" t="str">
        <f>'Salary and Cost Data'!B380</f>
        <v>T</v>
      </c>
      <c r="E451" s="9" t="str">
        <f>'Salary and Cost Data'!C380</f>
        <v>T1G2XX</v>
      </c>
      <c r="F451" s="9" t="str">
        <f>'Salary and Cost Data'!D380</f>
        <v>T11</v>
      </c>
      <c r="G451" s="10">
        <f>'Salary and Cost Data'!E380</f>
        <v>5842</v>
      </c>
      <c r="H451" s="10">
        <f>'Salary and Cost Data'!F380</f>
        <v>6715</v>
      </c>
      <c r="I451" s="10">
        <f>'Salary and Cost Data'!G380</f>
        <v>7587</v>
      </c>
      <c r="J451" s="10">
        <f>'Salary and Cost Data'!H380</f>
        <v>8460</v>
      </c>
      <c r="K451" s="10">
        <f>'Salary and Cost Data'!I380</f>
        <v>9332</v>
      </c>
      <c r="L451" s="10">
        <f>'Salary and Cost Data'!J380</f>
        <v>24724</v>
      </c>
      <c r="M451" s="9" t="str">
        <f>'Salary and Cost Data'!K380</f>
        <v>0</v>
      </c>
      <c r="AJ451" s="100"/>
      <c r="AK451" s="102"/>
    </row>
    <row r="452" spans="3:37" ht="15.6" hidden="1" x14ac:dyDescent="0.3">
      <c r="C452" s="8" t="str">
        <f>'Salary and Cost Data'!A381</f>
        <v>IT DEVELOPER III</v>
      </c>
      <c r="D452" s="9" t="str">
        <f>'Salary and Cost Data'!B381</f>
        <v>T</v>
      </c>
      <c r="E452" s="9" t="str">
        <f>'Salary and Cost Data'!C381</f>
        <v>T1G3XX</v>
      </c>
      <c r="F452" s="9" t="str">
        <f>'Salary and Cost Data'!D381</f>
        <v>T14</v>
      </c>
      <c r="G452" s="10">
        <f>'Salary and Cost Data'!E381</f>
        <v>6762</v>
      </c>
      <c r="H452" s="10">
        <f>'Salary and Cost Data'!F381</f>
        <v>7772</v>
      </c>
      <c r="I452" s="10">
        <f>'Salary and Cost Data'!G381</f>
        <v>8782</v>
      </c>
      <c r="J452" s="10">
        <f>'Salary and Cost Data'!H381</f>
        <v>9792</v>
      </c>
      <c r="K452" s="10">
        <f>'Salary and Cost Data'!I381</f>
        <v>10802</v>
      </c>
      <c r="L452" s="10">
        <f>'Salary and Cost Data'!J381</f>
        <v>24724</v>
      </c>
      <c r="M452" s="9" t="str">
        <f>'Salary and Cost Data'!K381</f>
        <v>0</v>
      </c>
      <c r="AJ452" s="100"/>
      <c r="AK452" s="102"/>
    </row>
    <row r="453" spans="3:37" ht="15.6" hidden="1" x14ac:dyDescent="0.3">
      <c r="C453" s="8" t="str">
        <f>'Salary and Cost Data'!A382</f>
        <v>IT DEVELOPER IV</v>
      </c>
      <c r="D453" s="9" t="str">
        <f>'Salary and Cost Data'!B382</f>
        <v>T</v>
      </c>
      <c r="E453" s="9" t="str">
        <f>'Salary and Cost Data'!C382</f>
        <v>T1G4XX</v>
      </c>
      <c r="F453" s="9" t="str">
        <f>'Salary and Cost Data'!D382</f>
        <v>T17</v>
      </c>
      <c r="G453" s="10">
        <f>'Salary and Cost Data'!E382</f>
        <v>7828</v>
      </c>
      <c r="H453" s="10">
        <f>'Salary and Cost Data'!F382</f>
        <v>8997</v>
      </c>
      <c r="I453" s="10">
        <f>'Salary and Cost Data'!G382</f>
        <v>10166</v>
      </c>
      <c r="J453" s="10">
        <f>'Salary and Cost Data'!H382</f>
        <v>11335</v>
      </c>
      <c r="K453" s="10">
        <f>'Salary and Cost Data'!I382</f>
        <v>12504</v>
      </c>
      <c r="L453" s="10">
        <f>'Salary and Cost Data'!J382</f>
        <v>24724</v>
      </c>
      <c r="M453" s="9" t="str">
        <f>'Salary and Cost Data'!K382</f>
        <v>0</v>
      </c>
      <c r="AJ453" s="100"/>
      <c r="AK453" s="102"/>
    </row>
    <row r="454" spans="3:37" ht="15.6" hidden="1" x14ac:dyDescent="0.3">
      <c r="C454" s="8" t="str">
        <f>'Salary and Cost Data'!A383</f>
        <v>IT DEVELOPER V</v>
      </c>
      <c r="D454" s="9" t="str">
        <f>'Salary and Cost Data'!B383</f>
        <v>T</v>
      </c>
      <c r="E454" s="9" t="str">
        <f>'Salary and Cost Data'!C383</f>
        <v>T1G5XX</v>
      </c>
      <c r="F454" s="9" t="str">
        <f>'Salary and Cost Data'!D383</f>
        <v>T19</v>
      </c>
      <c r="G454" s="10">
        <f>'Salary and Cost Data'!E383</f>
        <v>8630</v>
      </c>
      <c r="H454" s="10">
        <f>'Salary and Cost Data'!F383</f>
        <v>9919</v>
      </c>
      <c r="I454" s="10">
        <f>'Salary and Cost Data'!G383</f>
        <v>11208</v>
      </c>
      <c r="J454" s="10">
        <f>'Salary and Cost Data'!H383</f>
        <v>12497</v>
      </c>
      <c r="K454" s="10">
        <f>'Salary and Cost Data'!I383</f>
        <v>13786</v>
      </c>
      <c r="L454" s="10">
        <f>'Salary and Cost Data'!J383</f>
        <v>24724</v>
      </c>
      <c r="M454" s="9" t="str">
        <f>'Salary and Cost Data'!K383</f>
        <v>0</v>
      </c>
      <c r="AJ454" s="100"/>
      <c r="AK454" s="102"/>
    </row>
    <row r="455" spans="3:37" ht="15.6" hidden="1" x14ac:dyDescent="0.3">
      <c r="C455" s="8" t="str">
        <f>'Salary and Cost Data'!A384</f>
        <v>IT DEVELOPER VI</v>
      </c>
      <c r="D455" s="9" t="str">
        <f>'Salary and Cost Data'!B384</f>
        <v>T</v>
      </c>
      <c r="E455" s="9" t="str">
        <f>'Salary and Cost Data'!C384</f>
        <v>T1G6XX</v>
      </c>
      <c r="F455" s="9" t="str">
        <f>'Salary and Cost Data'!D384</f>
        <v>T21</v>
      </c>
      <c r="G455" s="10">
        <f>'Salary and Cost Data'!E384</f>
        <v>9514</v>
      </c>
      <c r="H455" s="10">
        <f>'Salary and Cost Data'!F384</f>
        <v>10935</v>
      </c>
      <c r="I455" s="10">
        <f>'Salary and Cost Data'!G384</f>
        <v>12356</v>
      </c>
      <c r="J455" s="10">
        <f>'Salary and Cost Data'!H384</f>
        <v>13777</v>
      </c>
      <c r="K455" s="10">
        <f>'Salary and Cost Data'!I384</f>
        <v>15198</v>
      </c>
      <c r="L455" s="10">
        <f>'Salary and Cost Data'!J384</f>
        <v>24724</v>
      </c>
      <c r="M455" s="9" t="str">
        <f>'Salary and Cost Data'!K384</f>
        <v>0</v>
      </c>
      <c r="AJ455" s="100"/>
      <c r="AK455" s="102"/>
    </row>
    <row r="456" spans="3:37" ht="15.6" hidden="1" x14ac:dyDescent="0.3">
      <c r="C456" s="8" t="str">
        <f>'Salary and Cost Data'!A385</f>
        <v>IT INFRASTRUCTURE I</v>
      </c>
      <c r="D456" s="9" t="str">
        <f>'Salary and Cost Data'!B385</f>
        <v>T</v>
      </c>
      <c r="E456" s="9" t="str">
        <f>'Salary and Cost Data'!C385</f>
        <v>T1J1XX</v>
      </c>
      <c r="F456" s="9" t="str">
        <f>'Salary and Cost Data'!D385</f>
        <v>T07</v>
      </c>
      <c r="G456" s="10">
        <f>'Salary and Cost Data'!E385</f>
        <v>4806</v>
      </c>
      <c r="H456" s="10">
        <f>'Salary and Cost Data'!F385</f>
        <v>5524</v>
      </c>
      <c r="I456" s="10">
        <f>'Salary and Cost Data'!G385</f>
        <v>6242</v>
      </c>
      <c r="J456" s="10">
        <f>'Salary and Cost Data'!H385</f>
        <v>6960</v>
      </c>
      <c r="K456" s="10">
        <f>'Salary and Cost Data'!I385</f>
        <v>7678</v>
      </c>
      <c r="L456" s="10">
        <f>'Salary and Cost Data'!J385</f>
        <v>24724</v>
      </c>
      <c r="M456" s="9" t="str">
        <f>'Salary and Cost Data'!K385</f>
        <v>0</v>
      </c>
      <c r="AJ456" s="100"/>
      <c r="AK456" s="102"/>
    </row>
    <row r="457" spans="3:37" ht="15.6" hidden="1" x14ac:dyDescent="0.3">
      <c r="C457" s="8" t="str">
        <f>'Salary and Cost Data'!A386</f>
        <v>IT INFRASTRUCTURE II</v>
      </c>
      <c r="D457" s="9" t="str">
        <f>'Salary and Cost Data'!B386</f>
        <v>T</v>
      </c>
      <c r="E457" s="9" t="str">
        <f>'Salary and Cost Data'!C386</f>
        <v>T1J2XX</v>
      </c>
      <c r="F457" s="9" t="str">
        <f>'Salary and Cost Data'!D386</f>
        <v>T11</v>
      </c>
      <c r="G457" s="10">
        <f>'Salary and Cost Data'!E386</f>
        <v>5842</v>
      </c>
      <c r="H457" s="10">
        <f>'Salary and Cost Data'!F386</f>
        <v>6715</v>
      </c>
      <c r="I457" s="10">
        <f>'Salary and Cost Data'!G386</f>
        <v>7587</v>
      </c>
      <c r="J457" s="10">
        <f>'Salary and Cost Data'!H386</f>
        <v>8460</v>
      </c>
      <c r="K457" s="10">
        <f>'Salary and Cost Data'!I386</f>
        <v>9332</v>
      </c>
      <c r="L457" s="10">
        <f>'Salary and Cost Data'!J386</f>
        <v>24724</v>
      </c>
      <c r="M457" s="9" t="str">
        <f>'Salary and Cost Data'!K386</f>
        <v>0</v>
      </c>
      <c r="AJ457" s="100"/>
      <c r="AK457" s="102"/>
    </row>
    <row r="458" spans="3:37" ht="15.6" hidden="1" x14ac:dyDescent="0.3">
      <c r="C458" s="8" t="str">
        <f>'Salary and Cost Data'!A387</f>
        <v>IT INFRASTRUCTURE III</v>
      </c>
      <c r="D458" s="9" t="str">
        <f>'Salary and Cost Data'!B387</f>
        <v>T</v>
      </c>
      <c r="E458" s="9" t="str">
        <f>'Salary and Cost Data'!C387</f>
        <v>T1J3XX</v>
      </c>
      <c r="F458" s="9" t="str">
        <f>'Salary and Cost Data'!D387</f>
        <v>T14</v>
      </c>
      <c r="G458" s="10">
        <f>'Salary and Cost Data'!E387</f>
        <v>6762</v>
      </c>
      <c r="H458" s="10">
        <f>'Salary and Cost Data'!F387</f>
        <v>7772</v>
      </c>
      <c r="I458" s="10">
        <f>'Salary and Cost Data'!G387</f>
        <v>8782</v>
      </c>
      <c r="J458" s="10">
        <f>'Salary and Cost Data'!H387</f>
        <v>9792</v>
      </c>
      <c r="K458" s="10">
        <f>'Salary and Cost Data'!I387</f>
        <v>10802</v>
      </c>
      <c r="L458" s="10">
        <f>'Salary and Cost Data'!J387</f>
        <v>24724</v>
      </c>
      <c r="M458" s="9" t="str">
        <f>'Salary and Cost Data'!K387</f>
        <v>0</v>
      </c>
      <c r="AJ458" s="100"/>
      <c r="AK458" s="102"/>
    </row>
    <row r="459" spans="3:37" ht="15.6" hidden="1" x14ac:dyDescent="0.3">
      <c r="C459" s="8" t="str">
        <f>'Salary and Cost Data'!A388</f>
        <v>IT INFRASTRUCTURE IV</v>
      </c>
      <c r="D459" s="9" t="str">
        <f>'Salary and Cost Data'!B388</f>
        <v>T</v>
      </c>
      <c r="E459" s="9" t="str">
        <f>'Salary and Cost Data'!C388</f>
        <v>T1J4XX</v>
      </c>
      <c r="F459" s="9" t="str">
        <f>'Salary and Cost Data'!D388</f>
        <v>T17</v>
      </c>
      <c r="G459" s="10">
        <f>'Salary and Cost Data'!E388</f>
        <v>7828</v>
      </c>
      <c r="H459" s="10">
        <f>'Salary and Cost Data'!F388</f>
        <v>8997</v>
      </c>
      <c r="I459" s="10">
        <f>'Salary and Cost Data'!G388</f>
        <v>10166</v>
      </c>
      <c r="J459" s="10">
        <f>'Salary and Cost Data'!H388</f>
        <v>11335</v>
      </c>
      <c r="K459" s="10">
        <f>'Salary and Cost Data'!I388</f>
        <v>12504</v>
      </c>
      <c r="L459" s="10">
        <f>'Salary and Cost Data'!J388</f>
        <v>24724</v>
      </c>
      <c r="M459" s="9" t="str">
        <f>'Salary and Cost Data'!K388</f>
        <v>0</v>
      </c>
      <c r="AJ459" s="100"/>
      <c r="AK459" s="102"/>
    </row>
    <row r="460" spans="3:37" ht="15.6" hidden="1" x14ac:dyDescent="0.3">
      <c r="C460" s="8" t="str">
        <f>'Salary and Cost Data'!A389</f>
        <v>IT INFRASTRUCTURE V</v>
      </c>
      <c r="D460" s="9" t="str">
        <f>'Salary and Cost Data'!B389</f>
        <v>T</v>
      </c>
      <c r="E460" s="9" t="str">
        <f>'Salary and Cost Data'!C389</f>
        <v>T1J5XX</v>
      </c>
      <c r="F460" s="9" t="str">
        <f>'Salary and Cost Data'!D389</f>
        <v>T19</v>
      </c>
      <c r="G460" s="10">
        <f>'Salary and Cost Data'!E389</f>
        <v>8630</v>
      </c>
      <c r="H460" s="10">
        <f>'Salary and Cost Data'!F389</f>
        <v>9919</v>
      </c>
      <c r="I460" s="10">
        <f>'Salary and Cost Data'!G389</f>
        <v>11208</v>
      </c>
      <c r="J460" s="10">
        <f>'Salary and Cost Data'!H389</f>
        <v>12497</v>
      </c>
      <c r="K460" s="10">
        <f>'Salary and Cost Data'!I389</f>
        <v>13786</v>
      </c>
      <c r="L460" s="10">
        <f>'Salary and Cost Data'!J389</f>
        <v>24724</v>
      </c>
      <c r="M460" s="9" t="str">
        <f>'Salary and Cost Data'!K389</f>
        <v>0</v>
      </c>
      <c r="AJ460" s="100"/>
      <c r="AK460" s="102"/>
    </row>
    <row r="461" spans="3:37" ht="15.6" hidden="1" x14ac:dyDescent="0.3">
      <c r="C461" s="8" t="str">
        <f>'Salary and Cost Data'!A390</f>
        <v>IT INFRASTRUCTURE VI</v>
      </c>
      <c r="D461" s="9" t="str">
        <f>'Salary and Cost Data'!B390</f>
        <v>T</v>
      </c>
      <c r="E461" s="9" t="str">
        <f>'Salary and Cost Data'!C390</f>
        <v>T1J6XX</v>
      </c>
      <c r="F461" s="9" t="str">
        <f>'Salary and Cost Data'!D390</f>
        <v>T21</v>
      </c>
      <c r="G461" s="10">
        <f>'Salary and Cost Data'!E390</f>
        <v>9514</v>
      </c>
      <c r="H461" s="10">
        <f>'Salary and Cost Data'!F390</f>
        <v>10935</v>
      </c>
      <c r="I461" s="10">
        <f>'Salary and Cost Data'!G390</f>
        <v>12356</v>
      </c>
      <c r="J461" s="10">
        <f>'Salary and Cost Data'!H390</f>
        <v>13777</v>
      </c>
      <c r="K461" s="10">
        <f>'Salary and Cost Data'!I390</f>
        <v>15198</v>
      </c>
      <c r="L461" s="10">
        <f>'Salary and Cost Data'!J390</f>
        <v>24724</v>
      </c>
      <c r="M461" s="9" t="str">
        <f>'Salary and Cost Data'!K390</f>
        <v>0</v>
      </c>
      <c r="AJ461" s="100"/>
      <c r="AK461" s="102"/>
    </row>
    <row r="462" spans="3:37" ht="15.6" hidden="1" x14ac:dyDescent="0.3">
      <c r="C462" s="8" t="str">
        <f>'Salary and Cost Data'!A391</f>
        <v>IT PROJECT MANAGEMENT I</v>
      </c>
      <c r="D462" s="9" t="str">
        <f>'Salary and Cost Data'!B391</f>
        <v>T</v>
      </c>
      <c r="E462" s="9" t="str">
        <f>'Salary and Cost Data'!C391</f>
        <v>T1H1XX</v>
      </c>
      <c r="F462" s="9" t="str">
        <f>'Salary and Cost Data'!D391</f>
        <v>T09</v>
      </c>
      <c r="G462" s="10">
        <f>'Salary and Cost Data'!E391</f>
        <v>5299</v>
      </c>
      <c r="H462" s="10">
        <f>'Salary and Cost Data'!F391</f>
        <v>6091</v>
      </c>
      <c r="I462" s="10">
        <f>'Salary and Cost Data'!G391</f>
        <v>6882</v>
      </c>
      <c r="J462" s="10">
        <f>'Salary and Cost Data'!H391</f>
        <v>7674</v>
      </c>
      <c r="K462" s="10">
        <f>'Salary and Cost Data'!I391</f>
        <v>8465</v>
      </c>
      <c r="L462" s="10">
        <f>'Salary and Cost Data'!J391</f>
        <v>24724</v>
      </c>
      <c r="M462" s="9" t="str">
        <f>'Salary and Cost Data'!K391</f>
        <v>0</v>
      </c>
      <c r="AJ462" s="100"/>
      <c r="AK462" s="102"/>
    </row>
    <row r="463" spans="3:37" ht="15.6" hidden="1" x14ac:dyDescent="0.3">
      <c r="C463" s="8" t="str">
        <f>'Salary and Cost Data'!A392</f>
        <v>IT PROJECT MANAGEMENT II</v>
      </c>
      <c r="D463" s="9" t="str">
        <f>'Salary and Cost Data'!B392</f>
        <v>T</v>
      </c>
      <c r="E463" s="9" t="str">
        <f>'Salary and Cost Data'!C392</f>
        <v>T1H2XX</v>
      </c>
      <c r="F463" s="9" t="str">
        <f>'Salary and Cost Data'!D392</f>
        <v>T12</v>
      </c>
      <c r="G463" s="10">
        <f>'Salary and Cost Data'!E392</f>
        <v>6134</v>
      </c>
      <c r="H463" s="10">
        <f>'Salary and Cost Data'!F392</f>
        <v>7050</v>
      </c>
      <c r="I463" s="10">
        <f>'Salary and Cost Data'!G392</f>
        <v>7966</v>
      </c>
      <c r="J463" s="10">
        <f>'Salary and Cost Data'!H392</f>
        <v>8882</v>
      </c>
      <c r="K463" s="10">
        <f>'Salary and Cost Data'!I392</f>
        <v>9798</v>
      </c>
      <c r="L463" s="10">
        <f>'Salary and Cost Data'!J392</f>
        <v>24724</v>
      </c>
      <c r="M463" s="9" t="str">
        <f>'Salary and Cost Data'!K392</f>
        <v>0</v>
      </c>
      <c r="AJ463" s="100"/>
      <c r="AK463" s="102"/>
    </row>
    <row r="464" spans="3:37" ht="15.6" hidden="1" x14ac:dyDescent="0.3">
      <c r="C464" s="8" t="str">
        <f>'Salary and Cost Data'!A393</f>
        <v>IT PROJECT MANAGEMENT III</v>
      </c>
      <c r="D464" s="9" t="str">
        <f>'Salary and Cost Data'!B393</f>
        <v>T</v>
      </c>
      <c r="E464" s="9" t="str">
        <f>'Salary and Cost Data'!C393</f>
        <v>T1H3XX</v>
      </c>
      <c r="F464" s="9" t="str">
        <f>'Salary and Cost Data'!D393</f>
        <v>T15</v>
      </c>
      <c r="G464" s="10">
        <f>'Salary and Cost Data'!E393</f>
        <v>7100</v>
      </c>
      <c r="H464" s="10">
        <f>'Salary and Cost Data'!F393</f>
        <v>8161</v>
      </c>
      <c r="I464" s="10">
        <f>'Salary and Cost Data'!G393</f>
        <v>9221</v>
      </c>
      <c r="J464" s="10">
        <f>'Salary and Cost Data'!H393</f>
        <v>10282</v>
      </c>
      <c r="K464" s="10">
        <f>'Salary and Cost Data'!I393</f>
        <v>11342</v>
      </c>
      <c r="L464" s="10">
        <f>'Salary and Cost Data'!J393</f>
        <v>24724</v>
      </c>
      <c r="M464" s="9" t="str">
        <f>'Salary and Cost Data'!K393</f>
        <v>0</v>
      </c>
      <c r="AJ464" s="100"/>
      <c r="AK464" s="102"/>
    </row>
    <row r="465" spans="3:37" ht="15.6" hidden="1" x14ac:dyDescent="0.3">
      <c r="C465" s="8" t="str">
        <f>'Salary and Cost Data'!A394</f>
        <v>IT PROJECT MANAGEMENT IV</v>
      </c>
      <c r="D465" s="9" t="str">
        <f>'Salary and Cost Data'!B394</f>
        <v>T</v>
      </c>
      <c r="E465" s="9" t="str">
        <f>'Salary and Cost Data'!C394</f>
        <v>T1H4XX</v>
      </c>
      <c r="F465" s="9" t="str">
        <f>'Salary and Cost Data'!D394</f>
        <v>T18</v>
      </c>
      <c r="G465" s="10">
        <f>'Salary and Cost Data'!E394</f>
        <v>8219</v>
      </c>
      <c r="H465" s="10">
        <f>'Salary and Cost Data'!F394</f>
        <v>9447</v>
      </c>
      <c r="I465" s="10">
        <f>'Salary and Cost Data'!G394</f>
        <v>10674</v>
      </c>
      <c r="J465" s="10">
        <f>'Salary and Cost Data'!H394</f>
        <v>11902</v>
      </c>
      <c r="K465" s="10">
        <f>'Salary and Cost Data'!I394</f>
        <v>13129</v>
      </c>
      <c r="L465" s="10">
        <f>'Salary and Cost Data'!J394</f>
        <v>24724</v>
      </c>
      <c r="M465" s="9" t="str">
        <f>'Salary and Cost Data'!K394</f>
        <v>0</v>
      </c>
      <c r="AJ465" s="100"/>
      <c r="AK465" s="102"/>
    </row>
    <row r="466" spans="3:37" ht="15.6" hidden="1" x14ac:dyDescent="0.3">
      <c r="C466" s="8" t="str">
        <f>'Salary and Cost Data'!A395</f>
        <v>IT PROJECT MANAGEMENT V</v>
      </c>
      <c r="D466" s="9" t="str">
        <f>'Salary and Cost Data'!B395</f>
        <v>T</v>
      </c>
      <c r="E466" s="9" t="str">
        <f>'Salary and Cost Data'!C395</f>
        <v>T1H5XX</v>
      </c>
      <c r="F466" s="9" t="str">
        <f>'Salary and Cost Data'!D395</f>
        <v>T20</v>
      </c>
      <c r="G466" s="10">
        <f>'Salary and Cost Data'!E395</f>
        <v>9061</v>
      </c>
      <c r="H466" s="10">
        <f>'Salary and Cost Data'!F395</f>
        <v>10415</v>
      </c>
      <c r="I466" s="10">
        <f>'Salary and Cost Data'!G395</f>
        <v>11768</v>
      </c>
      <c r="J466" s="10">
        <f>'Salary and Cost Data'!H395</f>
        <v>13122</v>
      </c>
      <c r="K466" s="10">
        <f>'Salary and Cost Data'!I395</f>
        <v>14475</v>
      </c>
      <c r="L466" s="10">
        <f>'Salary and Cost Data'!J395</f>
        <v>24724</v>
      </c>
      <c r="M466" s="9" t="str">
        <f>'Salary and Cost Data'!K395</f>
        <v>0</v>
      </c>
      <c r="AJ466" s="100"/>
      <c r="AK466" s="102"/>
    </row>
    <row r="467" spans="3:37" ht="15.6" hidden="1" x14ac:dyDescent="0.3">
      <c r="C467" s="8" t="str">
        <f>'Salary and Cost Data'!A396</f>
        <v>IT PROJECT MANAGEMENT VI</v>
      </c>
      <c r="D467" s="9" t="str">
        <f>'Salary and Cost Data'!B396</f>
        <v>T</v>
      </c>
      <c r="E467" s="9" t="str">
        <f>'Salary and Cost Data'!C396</f>
        <v>T1H6XX</v>
      </c>
      <c r="F467" s="9" t="str">
        <f>'Salary and Cost Data'!D396</f>
        <v>T22</v>
      </c>
      <c r="G467" s="10">
        <f>'Salary and Cost Data'!E396</f>
        <v>9990</v>
      </c>
      <c r="H467" s="10">
        <f>'Salary and Cost Data'!F396</f>
        <v>11482</v>
      </c>
      <c r="I467" s="10">
        <f>'Salary and Cost Data'!G396</f>
        <v>12974</v>
      </c>
      <c r="J467" s="10">
        <f>'Salary and Cost Data'!H396</f>
        <v>14466</v>
      </c>
      <c r="K467" s="10">
        <f>'Salary and Cost Data'!I396</f>
        <v>15958</v>
      </c>
      <c r="L467" s="10">
        <f>'Salary and Cost Data'!J396</f>
        <v>24724</v>
      </c>
      <c r="M467" s="9" t="str">
        <f>'Salary and Cost Data'!K396</f>
        <v>0</v>
      </c>
      <c r="AJ467" s="100"/>
      <c r="AK467" s="102"/>
    </row>
    <row r="468" spans="3:37" ht="15.6" hidden="1" x14ac:dyDescent="0.3">
      <c r="C468" s="8" t="str">
        <f>'Salary and Cost Data'!A397</f>
        <v>IT SUPPORT SERVICES I</v>
      </c>
      <c r="D468" s="9" t="str">
        <f>'Salary and Cost Data'!B397</f>
        <v>T</v>
      </c>
      <c r="E468" s="9" t="str">
        <f>'Salary and Cost Data'!C397</f>
        <v>T1I1XX</v>
      </c>
      <c r="F468" s="9" t="str">
        <f>'Salary and Cost Data'!D397</f>
        <v>T01</v>
      </c>
      <c r="G468" s="10">
        <f>'Salary and Cost Data'!E397</f>
        <v>3586</v>
      </c>
      <c r="H468" s="10">
        <f>'Salary and Cost Data'!F397</f>
        <v>4122</v>
      </c>
      <c r="I468" s="10">
        <f>'Salary and Cost Data'!G397</f>
        <v>4657</v>
      </c>
      <c r="J468" s="10">
        <f>'Salary and Cost Data'!H397</f>
        <v>5193</v>
      </c>
      <c r="K468" s="10">
        <f>'Salary and Cost Data'!I397</f>
        <v>5728</v>
      </c>
      <c r="L468" s="10">
        <f>'Salary and Cost Data'!J397</f>
        <v>24724</v>
      </c>
      <c r="M468" s="9" t="str">
        <f>'Salary and Cost Data'!K397</f>
        <v>0</v>
      </c>
      <c r="AJ468" s="100"/>
      <c r="AK468" s="102"/>
    </row>
    <row r="469" spans="3:37" ht="15.6" hidden="1" x14ac:dyDescent="0.3">
      <c r="C469" s="8" t="str">
        <f>'Salary and Cost Data'!A398</f>
        <v>IT SUPPORT SERVICES II</v>
      </c>
      <c r="D469" s="9" t="str">
        <f>'Salary and Cost Data'!B398</f>
        <v>T</v>
      </c>
      <c r="E469" s="9" t="str">
        <f>'Salary and Cost Data'!C398</f>
        <v>T1I2XX</v>
      </c>
      <c r="F469" s="9" t="str">
        <f>'Salary and Cost Data'!D398</f>
        <v>T04</v>
      </c>
      <c r="G469" s="10">
        <f>'Salary and Cost Data'!E398</f>
        <v>4152</v>
      </c>
      <c r="H469" s="10">
        <f>'Salary and Cost Data'!F398</f>
        <v>4772</v>
      </c>
      <c r="I469" s="10">
        <f>'Salary and Cost Data'!G398</f>
        <v>5392</v>
      </c>
      <c r="J469" s="10">
        <f>'Salary and Cost Data'!H398</f>
        <v>6012</v>
      </c>
      <c r="K469" s="10">
        <f>'Salary and Cost Data'!I398</f>
        <v>6632</v>
      </c>
      <c r="L469" s="10">
        <f>'Salary and Cost Data'!J398</f>
        <v>24724</v>
      </c>
      <c r="M469" s="9" t="str">
        <f>'Salary and Cost Data'!K398</f>
        <v>0</v>
      </c>
      <c r="AJ469" s="100"/>
      <c r="AK469" s="102"/>
    </row>
    <row r="470" spans="3:37" ht="15.6" hidden="1" x14ac:dyDescent="0.3">
      <c r="C470" s="8" t="str">
        <f>'Salary and Cost Data'!A399</f>
        <v>IT SUPPORT SERVICES III</v>
      </c>
      <c r="D470" s="9" t="str">
        <f>'Salary and Cost Data'!B399</f>
        <v>T</v>
      </c>
      <c r="E470" s="9" t="str">
        <f>'Salary and Cost Data'!C399</f>
        <v>T1I3XX</v>
      </c>
      <c r="F470" s="9" t="str">
        <f>'Salary and Cost Data'!D399</f>
        <v>T07</v>
      </c>
      <c r="G470" s="10">
        <f>'Salary and Cost Data'!E399</f>
        <v>4806</v>
      </c>
      <c r="H470" s="10">
        <f>'Salary and Cost Data'!F399</f>
        <v>5524</v>
      </c>
      <c r="I470" s="10">
        <f>'Salary and Cost Data'!G399</f>
        <v>6242</v>
      </c>
      <c r="J470" s="10">
        <f>'Salary and Cost Data'!H399</f>
        <v>6960</v>
      </c>
      <c r="K470" s="10">
        <f>'Salary and Cost Data'!I399</f>
        <v>7678</v>
      </c>
      <c r="L470" s="10">
        <f>'Salary and Cost Data'!J399</f>
        <v>24724</v>
      </c>
      <c r="M470" s="9" t="str">
        <f>'Salary and Cost Data'!K399</f>
        <v>0</v>
      </c>
      <c r="AJ470" s="100"/>
      <c r="AK470" s="102"/>
    </row>
    <row r="471" spans="3:37" ht="15.6" hidden="1" x14ac:dyDescent="0.3">
      <c r="C471" s="8" t="str">
        <f>'Salary and Cost Data'!A400</f>
        <v>IT SUPPORT SERVICES IV</v>
      </c>
      <c r="D471" s="9" t="str">
        <f>'Salary and Cost Data'!B400</f>
        <v>T</v>
      </c>
      <c r="E471" s="9" t="str">
        <f>'Salary and Cost Data'!C400</f>
        <v>T1I4XX</v>
      </c>
      <c r="F471" s="9" t="str">
        <f>'Salary and Cost Data'!D400</f>
        <v>T10</v>
      </c>
      <c r="G471" s="10">
        <f>'Salary and Cost Data'!E400</f>
        <v>5564</v>
      </c>
      <c r="H471" s="10">
        <f>'Salary and Cost Data'!F400</f>
        <v>6395</v>
      </c>
      <c r="I471" s="10">
        <f>'Salary and Cost Data'!G400</f>
        <v>7226</v>
      </c>
      <c r="J471" s="10">
        <f>'Salary and Cost Data'!H400</f>
        <v>8057</v>
      </c>
      <c r="K471" s="10">
        <f>'Salary and Cost Data'!I400</f>
        <v>8888</v>
      </c>
      <c r="L471" s="10">
        <f>'Salary and Cost Data'!J400</f>
        <v>24724</v>
      </c>
      <c r="M471" s="9" t="str">
        <f>'Salary and Cost Data'!K400</f>
        <v>0</v>
      </c>
      <c r="AJ471" s="100"/>
      <c r="AK471" s="102"/>
    </row>
    <row r="472" spans="3:37" ht="15.6" hidden="1" x14ac:dyDescent="0.3">
      <c r="C472" s="8" t="str">
        <f>'Salary and Cost Data'!A401</f>
        <v>IT SUPPORT SERVICES V</v>
      </c>
      <c r="D472" s="9" t="str">
        <f>'Salary and Cost Data'!B401</f>
        <v>T</v>
      </c>
      <c r="E472" s="9" t="str">
        <f>'Salary and Cost Data'!C401</f>
        <v>T1I5XX</v>
      </c>
      <c r="F472" s="9" t="str">
        <f>'Salary and Cost Data'!D401</f>
        <v>T13</v>
      </c>
      <c r="G472" s="10">
        <f>'Salary and Cost Data'!E401</f>
        <v>6440</v>
      </c>
      <c r="H472" s="10">
        <f>'Salary and Cost Data'!F401</f>
        <v>7402</v>
      </c>
      <c r="I472" s="10">
        <f>'Salary and Cost Data'!G401</f>
        <v>8364</v>
      </c>
      <c r="J472" s="10">
        <f>'Salary and Cost Data'!H401</f>
        <v>9326</v>
      </c>
      <c r="K472" s="10">
        <f>'Salary and Cost Data'!I401</f>
        <v>10288</v>
      </c>
      <c r="L472" s="10">
        <f>'Salary and Cost Data'!J401</f>
        <v>24724</v>
      </c>
      <c r="M472" s="9" t="str">
        <f>'Salary and Cost Data'!K401</f>
        <v>0</v>
      </c>
      <c r="AJ472" s="100"/>
      <c r="AK472" s="102"/>
    </row>
    <row r="473" spans="3:37" ht="15.6" hidden="1" x14ac:dyDescent="0.3">
      <c r="C473" s="8" t="str">
        <f>'Salary and Cost Data'!A402</f>
        <v>IT SUPPORT SERVICES VI</v>
      </c>
      <c r="D473" s="9" t="str">
        <f>'Salary and Cost Data'!B402</f>
        <v>T</v>
      </c>
      <c r="E473" s="9" t="str">
        <f>'Salary and Cost Data'!C402</f>
        <v>T1I6XX</v>
      </c>
      <c r="F473" s="9" t="str">
        <f>'Salary and Cost Data'!D402</f>
        <v>T16</v>
      </c>
      <c r="G473" s="10">
        <f>'Salary and Cost Data'!E402</f>
        <v>7455</v>
      </c>
      <c r="H473" s="10">
        <f>'Salary and Cost Data'!F402</f>
        <v>8569</v>
      </c>
      <c r="I473" s="10">
        <f>'Salary and Cost Data'!G402</f>
        <v>9682</v>
      </c>
      <c r="J473" s="10">
        <f>'Salary and Cost Data'!H402</f>
        <v>10796</v>
      </c>
      <c r="K473" s="10">
        <f>'Salary and Cost Data'!I402</f>
        <v>11909</v>
      </c>
      <c r="L473" s="10">
        <f>'Salary and Cost Data'!J402</f>
        <v>24724</v>
      </c>
      <c r="M473" s="9" t="str">
        <f>'Salary and Cost Data'!K402</f>
        <v>0</v>
      </c>
      <c r="AJ473" s="100"/>
      <c r="AK473" s="102"/>
    </row>
    <row r="474" spans="3:37" ht="15.6" hidden="1" x14ac:dyDescent="0.3">
      <c r="C474" s="8" t="str">
        <f>'Salary and Cost Data'!A403</f>
        <v>IT SUPPORT SERVICES VII</v>
      </c>
      <c r="D474" s="9" t="str">
        <f>'Salary and Cost Data'!B403</f>
        <v>T</v>
      </c>
      <c r="E474" s="9" t="str">
        <f>'Salary and Cost Data'!C403</f>
        <v>T1I7XX</v>
      </c>
      <c r="F474" s="9" t="str">
        <f>'Salary and Cost Data'!D403</f>
        <v>T19</v>
      </c>
      <c r="G474" s="10">
        <f>'Salary and Cost Data'!E403</f>
        <v>8630</v>
      </c>
      <c r="H474" s="10">
        <f>'Salary and Cost Data'!F403</f>
        <v>9919</v>
      </c>
      <c r="I474" s="10">
        <f>'Salary and Cost Data'!G403</f>
        <v>11208</v>
      </c>
      <c r="J474" s="10">
        <f>'Salary and Cost Data'!H403</f>
        <v>12497</v>
      </c>
      <c r="K474" s="10">
        <f>'Salary and Cost Data'!I403</f>
        <v>13786</v>
      </c>
      <c r="L474" s="10">
        <f>'Salary and Cost Data'!J403</f>
        <v>24724</v>
      </c>
      <c r="M474" s="9" t="str">
        <f>'Salary and Cost Data'!K403</f>
        <v>0</v>
      </c>
      <c r="AJ474" s="100"/>
      <c r="AK474" s="102"/>
    </row>
    <row r="475" spans="3:37" ht="15.6" hidden="1" x14ac:dyDescent="0.3">
      <c r="C475" s="8" t="str">
        <f>'Salary and Cost Data'!A404</f>
        <v>LABOR/EMPLOYMENT SPEC I</v>
      </c>
      <c r="D475" s="9" t="str">
        <f>'Salary and Cost Data'!B404</f>
        <v>H</v>
      </c>
      <c r="E475" s="9" t="str">
        <f>'Salary and Cost Data'!C404</f>
        <v>H6N2TX</v>
      </c>
      <c r="F475" s="9" t="str">
        <f>'Salary and Cost Data'!D404</f>
        <v>H09</v>
      </c>
      <c r="G475" s="10">
        <f>'Salary and Cost Data'!E404</f>
        <v>4154</v>
      </c>
      <c r="H475" s="10">
        <f>'Salary and Cost Data'!F404</f>
        <v>4778</v>
      </c>
      <c r="I475" s="10">
        <f>'Salary and Cost Data'!G404</f>
        <v>5401</v>
      </c>
      <c r="J475" s="10">
        <f>'Salary and Cost Data'!H404</f>
        <v>6025</v>
      </c>
      <c r="K475" s="10">
        <f>'Salary and Cost Data'!I404</f>
        <v>6648</v>
      </c>
      <c r="L475" s="10">
        <f>'Salary and Cost Data'!J404</f>
        <v>24724</v>
      </c>
      <c r="M475" s="9">
        <f>'Salary and Cost Data'!K404</f>
        <v>0</v>
      </c>
      <c r="AJ475" s="100"/>
      <c r="AK475" s="102"/>
    </row>
    <row r="476" spans="3:37" ht="15.6" hidden="1" x14ac:dyDescent="0.3">
      <c r="C476" s="8" t="str">
        <f>'Salary and Cost Data'!A405</f>
        <v>LABOR/EMPLOYMENT SPEC II</v>
      </c>
      <c r="D476" s="9" t="str">
        <f>'Salary and Cost Data'!B405</f>
        <v>H</v>
      </c>
      <c r="E476" s="9" t="str">
        <f>'Salary and Cost Data'!C405</f>
        <v>H6N3XX</v>
      </c>
      <c r="F476" s="9" t="str">
        <f>'Salary and Cost Data'!D405</f>
        <v>H12</v>
      </c>
      <c r="G476" s="10">
        <f>'Salary and Cost Data'!E405</f>
        <v>4809</v>
      </c>
      <c r="H476" s="10">
        <f>'Salary and Cost Data'!F405</f>
        <v>5531</v>
      </c>
      <c r="I476" s="10">
        <f>'Salary and Cost Data'!G405</f>
        <v>6252</v>
      </c>
      <c r="J476" s="10">
        <f>'Salary and Cost Data'!H405</f>
        <v>6974</v>
      </c>
      <c r="K476" s="10">
        <f>'Salary and Cost Data'!I405</f>
        <v>7695</v>
      </c>
      <c r="L476" s="10">
        <f>'Salary and Cost Data'!J405</f>
        <v>24724</v>
      </c>
      <c r="M476" s="9">
        <f>'Salary and Cost Data'!K405</f>
        <v>0</v>
      </c>
      <c r="AJ476" s="100"/>
      <c r="AK476" s="102"/>
    </row>
    <row r="477" spans="3:37" ht="15.6" hidden="1" x14ac:dyDescent="0.3">
      <c r="C477" s="8" t="str">
        <f>'Salary and Cost Data'!A406</f>
        <v>LABOR/EMPLOYMENT SPEC III</v>
      </c>
      <c r="D477" s="9" t="str">
        <f>'Salary and Cost Data'!B406</f>
        <v>H</v>
      </c>
      <c r="E477" s="9" t="str">
        <f>'Salary and Cost Data'!C406</f>
        <v>H6N4XX</v>
      </c>
      <c r="F477" s="9" t="str">
        <f>'Salary and Cost Data'!D406</f>
        <v>H16</v>
      </c>
      <c r="G477" s="10">
        <f>'Salary and Cost Data'!E406</f>
        <v>5845</v>
      </c>
      <c r="H477" s="10">
        <f>'Salary and Cost Data'!F406</f>
        <v>6722</v>
      </c>
      <c r="I477" s="10">
        <f>'Salary and Cost Data'!G406</f>
        <v>7599</v>
      </c>
      <c r="J477" s="10">
        <f>'Salary and Cost Data'!H406</f>
        <v>8476</v>
      </c>
      <c r="K477" s="10">
        <f>'Salary and Cost Data'!I406</f>
        <v>9353</v>
      </c>
      <c r="L477" s="10">
        <f>'Salary and Cost Data'!J406</f>
        <v>24724</v>
      </c>
      <c r="M477" s="9">
        <f>'Salary and Cost Data'!K406</f>
        <v>0</v>
      </c>
      <c r="AJ477" s="100"/>
      <c r="AK477" s="102"/>
    </row>
    <row r="478" spans="3:37" ht="15.6" hidden="1" x14ac:dyDescent="0.3">
      <c r="C478" s="8" t="str">
        <f>'Salary and Cost Data'!A407</f>
        <v>LABOR/EMPLOYMENT SPEC INT</v>
      </c>
      <c r="D478" s="9" t="str">
        <f>'Salary and Cost Data'!B407</f>
        <v>H</v>
      </c>
      <c r="E478" s="9" t="str">
        <f>'Salary and Cost Data'!C407</f>
        <v>H6N1IX</v>
      </c>
      <c r="F478" s="9" t="str">
        <f>'Salary and Cost Data'!D407</f>
        <v>H07</v>
      </c>
      <c r="G478" s="10">
        <f>'Salary and Cost Data'!E407</f>
        <v>3768</v>
      </c>
      <c r="H478" s="10">
        <f>'Salary and Cost Data'!F407</f>
        <v>4334</v>
      </c>
      <c r="I478" s="10">
        <f>'Salary and Cost Data'!G407</f>
        <v>4899</v>
      </c>
      <c r="J478" s="10">
        <f>'Salary and Cost Data'!H407</f>
        <v>5465</v>
      </c>
      <c r="K478" s="10">
        <f>'Salary and Cost Data'!I407</f>
        <v>6030</v>
      </c>
      <c r="L478" s="10">
        <f>'Salary and Cost Data'!J407</f>
        <v>24724</v>
      </c>
      <c r="M478" s="9">
        <f>'Salary and Cost Data'!K407</f>
        <v>0</v>
      </c>
      <c r="AJ478" s="100"/>
      <c r="AK478" s="102"/>
    </row>
    <row r="479" spans="3:37" ht="15.6" hidden="1" x14ac:dyDescent="0.3">
      <c r="C479" s="8" t="str">
        <f>'Salary and Cost Data'!A408</f>
        <v>LABOR/EMPLOYMENT SPEC IV</v>
      </c>
      <c r="D479" s="9" t="str">
        <f>'Salary and Cost Data'!B408</f>
        <v>H</v>
      </c>
      <c r="E479" s="9" t="str">
        <f>'Salary and Cost Data'!C408</f>
        <v>H6N5XX</v>
      </c>
      <c r="F479" s="9" t="str">
        <f>'Salary and Cost Data'!D408</f>
        <v>H17</v>
      </c>
      <c r="G479" s="10">
        <f>'Salary and Cost Data'!E408</f>
        <v>6138</v>
      </c>
      <c r="H479" s="10">
        <f>'Salary and Cost Data'!F408</f>
        <v>7059</v>
      </c>
      <c r="I479" s="10">
        <f>'Salary and Cost Data'!G408</f>
        <v>7979</v>
      </c>
      <c r="J479" s="10">
        <f>'Salary and Cost Data'!H408</f>
        <v>8900</v>
      </c>
      <c r="K479" s="10">
        <f>'Salary and Cost Data'!I408</f>
        <v>9821</v>
      </c>
      <c r="L479" s="10">
        <f>'Salary and Cost Data'!J408</f>
        <v>24724</v>
      </c>
      <c r="M479" s="9">
        <f>'Salary and Cost Data'!K408</f>
        <v>0</v>
      </c>
      <c r="AJ479" s="100"/>
      <c r="AK479" s="102"/>
    </row>
    <row r="480" spans="3:37" ht="15.6" hidden="1" x14ac:dyDescent="0.3">
      <c r="C480" s="8" t="str">
        <f>'Salary and Cost Data'!A409</f>
        <v>LABOR/EMPLOYMENT SPEC V</v>
      </c>
      <c r="D480" s="9" t="str">
        <f>'Salary and Cost Data'!B409</f>
        <v>H</v>
      </c>
      <c r="E480" s="9" t="str">
        <f>'Salary and Cost Data'!C409</f>
        <v>H6N6XX</v>
      </c>
      <c r="F480" s="9" t="str">
        <f>'Salary and Cost Data'!D409</f>
        <v>H21</v>
      </c>
      <c r="G480" s="10">
        <f>'Salary and Cost Data'!E409</f>
        <v>7460</v>
      </c>
      <c r="H480" s="10">
        <f>'Salary and Cost Data'!F409</f>
        <v>8580</v>
      </c>
      <c r="I480" s="10">
        <f>'Salary and Cost Data'!G409</f>
        <v>9700</v>
      </c>
      <c r="J480" s="10">
        <f>'Salary and Cost Data'!H409</f>
        <v>10819</v>
      </c>
      <c r="K480" s="10">
        <f>'Salary and Cost Data'!I409</f>
        <v>11938</v>
      </c>
      <c r="L480" s="10">
        <f>'Salary and Cost Data'!J409</f>
        <v>24724</v>
      </c>
      <c r="M480" s="9">
        <f>'Salary and Cost Data'!K409</f>
        <v>0</v>
      </c>
      <c r="AJ480" s="100"/>
      <c r="AK480" s="102"/>
    </row>
    <row r="481" spans="3:37" ht="15.6" hidden="1" x14ac:dyDescent="0.3">
      <c r="C481" s="8" t="str">
        <f>'Salary and Cost Data'!A410</f>
        <v>LABORATORY COORD I</v>
      </c>
      <c r="D481" s="9" t="str">
        <f>'Salary and Cost Data'!B410</f>
        <v>I</v>
      </c>
      <c r="E481" s="9" t="str">
        <f>'Salary and Cost Data'!C410</f>
        <v>I9A1XX</v>
      </c>
      <c r="F481" s="9" t="str">
        <f>'Salary and Cost Data'!D410</f>
        <v>I04</v>
      </c>
      <c r="G481" s="10">
        <f>'Salary and Cost Data'!E410</f>
        <v>4209</v>
      </c>
      <c r="H481" s="10">
        <f>'Salary and Cost Data'!F410</f>
        <v>4630</v>
      </c>
      <c r="I481" s="10">
        <f>'Salary and Cost Data'!G410</f>
        <v>5050</v>
      </c>
      <c r="J481" s="10">
        <f>'Salary and Cost Data'!H410</f>
        <v>5633</v>
      </c>
      <c r="K481" s="10">
        <f>'Salary and Cost Data'!I410</f>
        <v>6216</v>
      </c>
      <c r="L481" s="10">
        <f>'Salary and Cost Data'!J410</f>
        <v>24724</v>
      </c>
      <c r="M481" s="9">
        <f>'Salary and Cost Data'!K410</f>
        <v>1</v>
      </c>
      <c r="AJ481" s="100"/>
      <c r="AK481" s="102"/>
    </row>
    <row r="482" spans="3:37" ht="15.6" hidden="1" x14ac:dyDescent="0.3">
      <c r="C482" s="8" t="str">
        <f>'Salary and Cost Data'!A411</f>
        <v>LABORATORY COORD II</v>
      </c>
      <c r="D482" s="9" t="str">
        <f>'Salary and Cost Data'!B411</f>
        <v>I</v>
      </c>
      <c r="E482" s="9" t="str">
        <f>'Salary and Cost Data'!C411</f>
        <v>I9A2XX</v>
      </c>
      <c r="F482" s="9" t="str">
        <f>'Salary and Cost Data'!D411</f>
        <v>I09</v>
      </c>
      <c r="G482" s="10">
        <f>'Salary and Cost Data'!E411</f>
        <v>5370</v>
      </c>
      <c r="H482" s="10">
        <f>'Salary and Cost Data'!F411</f>
        <v>5908</v>
      </c>
      <c r="I482" s="10">
        <f>'Salary and Cost Data'!G411</f>
        <v>6445</v>
      </c>
      <c r="J482" s="10">
        <f>'Salary and Cost Data'!H411</f>
        <v>7189</v>
      </c>
      <c r="K482" s="10">
        <f>'Salary and Cost Data'!I411</f>
        <v>7933</v>
      </c>
      <c r="L482" s="10">
        <f>'Salary and Cost Data'!J411</f>
        <v>24724</v>
      </c>
      <c r="M482" s="9">
        <f>'Salary and Cost Data'!K411</f>
        <v>1</v>
      </c>
      <c r="AJ482" s="100"/>
      <c r="AK482" s="102"/>
    </row>
    <row r="483" spans="3:37" ht="15.6" hidden="1" x14ac:dyDescent="0.3">
      <c r="C483" s="8" t="str">
        <f>'Salary and Cost Data'!A412</f>
        <v>LABORATORY COORD III</v>
      </c>
      <c r="D483" s="9" t="str">
        <f>'Salary and Cost Data'!B412</f>
        <v>I</v>
      </c>
      <c r="E483" s="9" t="str">
        <f>'Salary and Cost Data'!C412</f>
        <v>I9A3XX</v>
      </c>
      <c r="F483" s="9" t="str">
        <f>'Salary and Cost Data'!D412</f>
        <v>I11</v>
      </c>
      <c r="G483" s="10">
        <f>'Salary and Cost Data'!E412</f>
        <v>5921</v>
      </c>
      <c r="H483" s="10">
        <f>'Salary and Cost Data'!F412</f>
        <v>6513</v>
      </c>
      <c r="I483" s="10">
        <f>'Salary and Cost Data'!G412</f>
        <v>7105</v>
      </c>
      <c r="J483" s="10">
        <f>'Salary and Cost Data'!H412</f>
        <v>7926</v>
      </c>
      <c r="K483" s="10">
        <f>'Salary and Cost Data'!I412</f>
        <v>8747</v>
      </c>
      <c r="L483" s="10">
        <f>'Salary and Cost Data'!J412</f>
        <v>24724</v>
      </c>
      <c r="M483" s="9">
        <f>'Salary and Cost Data'!K412</f>
        <v>1</v>
      </c>
      <c r="AJ483" s="100"/>
      <c r="AK483" s="102"/>
    </row>
    <row r="484" spans="3:37" ht="15.6" hidden="1" x14ac:dyDescent="0.3">
      <c r="C484" s="8" t="str">
        <f>'Salary and Cost Data'!A413</f>
        <v>LABORATORY SUPPORT I</v>
      </c>
      <c r="D484" s="9" t="str">
        <f>'Salary and Cost Data'!B413</f>
        <v>C</v>
      </c>
      <c r="E484" s="9" t="str">
        <f>'Salary and Cost Data'!C413</f>
        <v>C8C1XX</v>
      </c>
      <c r="F484" s="9" t="str">
        <f>'Salary and Cost Data'!D413</f>
        <v>C02</v>
      </c>
      <c r="G484" s="10">
        <f>'Salary and Cost Data'!E413</f>
        <v>2945</v>
      </c>
      <c r="H484" s="10">
        <f>'Salary and Cost Data'!F413</f>
        <v>3240</v>
      </c>
      <c r="I484" s="10">
        <f>'Salary and Cost Data'!G413</f>
        <v>3534</v>
      </c>
      <c r="J484" s="10">
        <f>'Salary and Cost Data'!H413</f>
        <v>3829</v>
      </c>
      <c r="K484" s="10">
        <f>'Salary and Cost Data'!I413</f>
        <v>4123</v>
      </c>
      <c r="L484" s="10">
        <f>'Salary and Cost Data'!J413</f>
        <v>24724</v>
      </c>
      <c r="M484" s="9">
        <f>'Salary and Cost Data'!K413</f>
        <v>1</v>
      </c>
      <c r="AJ484" s="100"/>
      <c r="AK484" s="102"/>
    </row>
    <row r="485" spans="3:37" ht="15.6" hidden="1" x14ac:dyDescent="0.3">
      <c r="C485" s="8" t="str">
        <f>'Salary and Cost Data'!A414</f>
        <v>LABORATORY SUPPORT II</v>
      </c>
      <c r="D485" s="9" t="str">
        <f>'Salary and Cost Data'!B414</f>
        <v>C</v>
      </c>
      <c r="E485" s="9" t="str">
        <f>'Salary and Cost Data'!C414</f>
        <v>C8C2XX</v>
      </c>
      <c r="F485" s="9" t="str">
        <f>'Salary and Cost Data'!D414</f>
        <v>C03</v>
      </c>
      <c r="G485" s="10">
        <f>'Salary and Cost Data'!E414</f>
        <v>3092</v>
      </c>
      <c r="H485" s="10">
        <f>'Salary and Cost Data'!F414</f>
        <v>3402</v>
      </c>
      <c r="I485" s="10">
        <f>'Salary and Cost Data'!G414</f>
        <v>3711</v>
      </c>
      <c r="J485" s="10">
        <f>'Salary and Cost Data'!H414</f>
        <v>4020</v>
      </c>
      <c r="K485" s="10">
        <f>'Salary and Cost Data'!I414</f>
        <v>4329</v>
      </c>
      <c r="L485" s="10">
        <f>'Salary and Cost Data'!J414</f>
        <v>24724</v>
      </c>
      <c r="M485" s="9">
        <f>'Salary and Cost Data'!K414</f>
        <v>1</v>
      </c>
      <c r="AJ485" s="100"/>
      <c r="AK485" s="102"/>
    </row>
    <row r="486" spans="3:37" ht="15.6" hidden="1" x14ac:dyDescent="0.3">
      <c r="C486" s="8" t="str">
        <f>'Salary and Cost Data'!A415</f>
        <v>LABORATORY SUPPORT III</v>
      </c>
      <c r="D486" s="9" t="str">
        <f>'Salary and Cost Data'!B415</f>
        <v>C</v>
      </c>
      <c r="E486" s="9" t="str">
        <f>'Salary and Cost Data'!C415</f>
        <v>C8C3XX</v>
      </c>
      <c r="F486" s="9" t="str">
        <f>'Salary and Cost Data'!D415</f>
        <v>C06</v>
      </c>
      <c r="G486" s="10">
        <f>'Salary and Cost Data'!E415</f>
        <v>3579</v>
      </c>
      <c r="H486" s="10">
        <f>'Salary and Cost Data'!F415</f>
        <v>3938</v>
      </c>
      <c r="I486" s="10">
        <f>'Salary and Cost Data'!G415</f>
        <v>4296</v>
      </c>
      <c r="J486" s="10">
        <f>'Salary and Cost Data'!H415</f>
        <v>4654</v>
      </c>
      <c r="K486" s="10">
        <f>'Salary and Cost Data'!I415</f>
        <v>5012</v>
      </c>
      <c r="L486" s="10">
        <f>'Salary and Cost Data'!J415</f>
        <v>24724</v>
      </c>
      <c r="M486" s="9">
        <f>'Salary and Cost Data'!K415</f>
        <v>1</v>
      </c>
      <c r="AJ486" s="100"/>
      <c r="AK486" s="102"/>
    </row>
    <row r="487" spans="3:37" ht="15.6" hidden="1" x14ac:dyDescent="0.3">
      <c r="C487" s="8" t="str">
        <f>'Salary and Cost Data'!A416</f>
        <v>LABORATORY TECHNOLOGY I</v>
      </c>
      <c r="D487" s="9" t="str">
        <f>'Salary and Cost Data'!B416</f>
        <v>C</v>
      </c>
      <c r="E487" s="9" t="str">
        <f>'Salary and Cost Data'!C416</f>
        <v>C8D1XX</v>
      </c>
      <c r="F487" s="9" t="str">
        <f>'Salary and Cost Data'!D416</f>
        <v>C09</v>
      </c>
      <c r="G487" s="10">
        <f>'Salary and Cost Data'!E416</f>
        <v>4144</v>
      </c>
      <c r="H487" s="10">
        <f>'Salary and Cost Data'!F416</f>
        <v>4559</v>
      </c>
      <c r="I487" s="10">
        <f>'Salary and Cost Data'!G416</f>
        <v>4973</v>
      </c>
      <c r="J487" s="10">
        <f>'Salary and Cost Data'!H416</f>
        <v>5387</v>
      </c>
      <c r="K487" s="10">
        <f>'Salary and Cost Data'!I416</f>
        <v>5801</v>
      </c>
      <c r="L487" s="10">
        <f>'Salary and Cost Data'!J416</f>
        <v>24724</v>
      </c>
      <c r="M487" s="9">
        <f>'Salary and Cost Data'!K416</f>
        <v>3</v>
      </c>
      <c r="AJ487" s="100"/>
      <c r="AK487" s="102"/>
    </row>
    <row r="488" spans="3:37" ht="15.6" hidden="1" x14ac:dyDescent="0.3">
      <c r="C488" s="8" t="str">
        <f>'Salary and Cost Data'!A417</f>
        <v>LABORATORY TECHNOLOGY II</v>
      </c>
      <c r="D488" s="9" t="str">
        <f>'Salary and Cost Data'!B417</f>
        <v>C</v>
      </c>
      <c r="E488" s="9" t="str">
        <f>'Salary and Cost Data'!C417</f>
        <v>C8D2XX</v>
      </c>
      <c r="F488" s="9" t="str">
        <f>'Salary and Cost Data'!D417</f>
        <v>C10</v>
      </c>
      <c r="G488" s="10">
        <f>'Salary and Cost Data'!E417</f>
        <v>4351</v>
      </c>
      <c r="H488" s="10">
        <f>'Salary and Cost Data'!F417</f>
        <v>4786</v>
      </c>
      <c r="I488" s="10">
        <f>'Salary and Cost Data'!G417</f>
        <v>5221</v>
      </c>
      <c r="J488" s="10">
        <f>'Salary and Cost Data'!H417</f>
        <v>5656</v>
      </c>
      <c r="K488" s="10">
        <f>'Salary and Cost Data'!I417</f>
        <v>6091</v>
      </c>
      <c r="L488" s="10">
        <f>'Salary and Cost Data'!J417</f>
        <v>24724</v>
      </c>
      <c r="M488" s="9">
        <f>'Salary and Cost Data'!K417</f>
        <v>3</v>
      </c>
      <c r="AJ488" s="100"/>
      <c r="AK488" s="102"/>
    </row>
    <row r="489" spans="3:37" ht="15.6" hidden="1" x14ac:dyDescent="0.3">
      <c r="C489" s="8" t="str">
        <f>'Salary and Cost Data'!A418</f>
        <v>LABORATORY TECHNOLOGY III</v>
      </c>
      <c r="D489" s="9" t="str">
        <f>'Salary and Cost Data'!B418</f>
        <v>C</v>
      </c>
      <c r="E489" s="9" t="str">
        <f>'Salary and Cost Data'!C418</f>
        <v>C8D3XX</v>
      </c>
      <c r="F489" s="9" t="str">
        <f>'Salary and Cost Data'!D418</f>
        <v>C15</v>
      </c>
      <c r="G489" s="10">
        <f>'Salary and Cost Data'!E418</f>
        <v>5553</v>
      </c>
      <c r="H489" s="10">
        <f>'Salary and Cost Data'!F418</f>
        <v>6109</v>
      </c>
      <c r="I489" s="10">
        <f>'Salary and Cost Data'!G418</f>
        <v>6664</v>
      </c>
      <c r="J489" s="10">
        <f>'Salary and Cost Data'!H418</f>
        <v>7219</v>
      </c>
      <c r="K489" s="10">
        <f>'Salary and Cost Data'!I418</f>
        <v>7774</v>
      </c>
      <c r="L489" s="10">
        <f>'Salary and Cost Data'!J418</f>
        <v>24724</v>
      </c>
      <c r="M489" s="9">
        <f>'Salary and Cost Data'!K418</f>
        <v>3</v>
      </c>
      <c r="AJ489" s="100"/>
      <c r="AK489" s="102"/>
    </row>
    <row r="490" spans="3:37" ht="15.6" hidden="1" x14ac:dyDescent="0.3">
      <c r="C490" s="8" t="str">
        <f>'Salary and Cost Data'!A419</f>
        <v>LABORATORY TECHNOLOGY IV</v>
      </c>
      <c r="D490" s="9" t="str">
        <f>'Salary and Cost Data'!B419</f>
        <v>C</v>
      </c>
      <c r="E490" s="9" t="str">
        <f>'Salary and Cost Data'!C419</f>
        <v>C8D4XX</v>
      </c>
      <c r="F490" s="9" t="str">
        <f>'Salary and Cost Data'!D419</f>
        <v>C18</v>
      </c>
      <c r="G490" s="10">
        <f>'Salary and Cost Data'!E419</f>
        <v>6428</v>
      </c>
      <c r="H490" s="10">
        <f>'Salary and Cost Data'!F419</f>
        <v>7072</v>
      </c>
      <c r="I490" s="10">
        <f>'Salary and Cost Data'!G419</f>
        <v>7715</v>
      </c>
      <c r="J490" s="10">
        <f>'Salary and Cost Data'!H419</f>
        <v>8358</v>
      </c>
      <c r="K490" s="10">
        <f>'Salary and Cost Data'!I419</f>
        <v>9000</v>
      </c>
      <c r="L490" s="10">
        <f>'Salary and Cost Data'!J419</f>
        <v>24724</v>
      </c>
      <c r="M490" s="9">
        <f>'Salary and Cost Data'!K419</f>
        <v>3</v>
      </c>
      <c r="AJ490" s="100"/>
      <c r="AK490" s="102"/>
    </row>
    <row r="491" spans="3:37" ht="15.6" hidden="1" x14ac:dyDescent="0.3">
      <c r="C491" s="8" t="str">
        <f>'Salary and Cost Data'!A420</f>
        <v>LAND SURVEY INTERN I</v>
      </c>
      <c r="D491" s="9" t="str">
        <f>'Salary and Cost Data'!B420</f>
        <v>I</v>
      </c>
      <c r="E491" s="9" t="str">
        <f>'Salary and Cost Data'!C420</f>
        <v>I9B1IX</v>
      </c>
      <c r="F491" s="9" t="str">
        <f>'Salary and Cost Data'!D420</f>
        <v>I01</v>
      </c>
      <c r="G491" s="10">
        <f>'Salary and Cost Data'!E420</f>
        <v>3635</v>
      </c>
      <c r="H491" s="10">
        <f>'Salary and Cost Data'!F420</f>
        <v>3999</v>
      </c>
      <c r="I491" s="10">
        <f>'Salary and Cost Data'!G420</f>
        <v>4362</v>
      </c>
      <c r="J491" s="10">
        <f>'Salary and Cost Data'!H420</f>
        <v>4866</v>
      </c>
      <c r="K491" s="10">
        <f>'Salary and Cost Data'!I420</f>
        <v>5369</v>
      </c>
      <c r="L491" s="10">
        <f>'Salary and Cost Data'!J420</f>
        <v>24724</v>
      </c>
      <c r="M491" s="9">
        <f>'Salary and Cost Data'!K420</f>
        <v>1</v>
      </c>
      <c r="AJ491" s="100"/>
      <c r="AK491" s="102"/>
    </row>
    <row r="492" spans="3:37" ht="15.6" hidden="1" x14ac:dyDescent="0.3">
      <c r="C492" s="8" t="str">
        <f>'Salary and Cost Data'!A421</f>
        <v>LAND SURVEY INTERN II</v>
      </c>
      <c r="D492" s="9" t="str">
        <f>'Salary and Cost Data'!B421</f>
        <v>I</v>
      </c>
      <c r="E492" s="9" t="str">
        <f>'Salary and Cost Data'!C421</f>
        <v>I9B2TX</v>
      </c>
      <c r="F492" s="9" t="str">
        <f>'Salary and Cost Data'!D421</f>
        <v>I05</v>
      </c>
      <c r="G492" s="10">
        <f>'Salary and Cost Data'!E421</f>
        <v>4419</v>
      </c>
      <c r="H492" s="10">
        <f>'Salary and Cost Data'!F421</f>
        <v>4861</v>
      </c>
      <c r="I492" s="10">
        <f>'Salary and Cost Data'!G421</f>
        <v>5302</v>
      </c>
      <c r="J492" s="10">
        <f>'Salary and Cost Data'!H421</f>
        <v>5915</v>
      </c>
      <c r="K492" s="10">
        <f>'Salary and Cost Data'!I421</f>
        <v>6527</v>
      </c>
      <c r="L492" s="10">
        <f>'Salary and Cost Data'!J421</f>
        <v>24724</v>
      </c>
      <c r="M492" s="9">
        <f>'Salary and Cost Data'!K421</f>
        <v>1</v>
      </c>
      <c r="AJ492" s="100"/>
      <c r="AK492" s="102"/>
    </row>
    <row r="493" spans="3:37" ht="15.6" hidden="1" x14ac:dyDescent="0.3">
      <c r="C493" s="8" t="str">
        <f>'Salary and Cost Data'!A422</f>
        <v>LANDSCAPE ARCHITECT I</v>
      </c>
      <c r="D493" s="9" t="str">
        <f>'Salary and Cost Data'!B422</f>
        <v>I</v>
      </c>
      <c r="E493" s="9" t="str">
        <f>'Salary and Cost Data'!C422</f>
        <v>I2D3XX</v>
      </c>
      <c r="F493" s="9" t="str">
        <f>'Salary and Cost Data'!D422</f>
        <v>I11</v>
      </c>
      <c r="G493" s="10">
        <f>'Salary and Cost Data'!E422</f>
        <v>5921</v>
      </c>
      <c r="H493" s="10">
        <f>'Salary and Cost Data'!F422</f>
        <v>6513</v>
      </c>
      <c r="I493" s="10">
        <f>'Salary and Cost Data'!G422</f>
        <v>7105</v>
      </c>
      <c r="J493" s="10">
        <f>'Salary and Cost Data'!H422</f>
        <v>7926</v>
      </c>
      <c r="K493" s="10">
        <f>'Salary and Cost Data'!I422</f>
        <v>8747</v>
      </c>
      <c r="L493" s="10">
        <f>'Salary and Cost Data'!J422</f>
        <v>24724</v>
      </c>
      <c r="M493" s="9">
        <f>'Salary and Cost Data'!K422</f>
        <v>0</v>
      </c>
      <c r="AJ493" s="100"/>
      <c r="AK493" s="102"/>
    </row>
    <row r="494" spans="3:37" ht="15.6" hidden="1" x14ac:dyDescent="0.3">
      <c r="C494" s="8" t="str">
        <f>'Salary and Cost Data'!A423</f>
        <v>LANDSCAPE ARCHITECT II</v>
      </c>
      <c r="D494" s="9" t="str">
        <f>'Salary and Cost Data'!B423</f>
        <v>I</v>
      </c>
      <c r="E494" s="9" t="str">
        <f>'Salary and Cost Data'!C423</f>
        <v>I2D4XX</v>
      </c>
      <c r="F494" s="9" t="str">
        <f>'Salary and Cost Data'!D423</f>
        <v>I14</v>
      </c>
      <c r="G494" s="10">
        <f>'Salary and Cost Data'!E423</f>
        <v>6855</v>
      </c>
      <c r="H494" s="10">
        <f>'Salary and Cost Data'!F423</f>
        <v>7541</v>
      </c>
      <c r="I494" s="10">
        <f>'Salary and Cost Data'!G423</f>
        <v>8226</v>
      </c>
      <c r="J494" s="10">
        <f>'Salary and Cost Data'!H423</f>
        <v>9176</v>
      </c>
      <c r="K494" s="10">
        <f>'Salary and Cost Data'!I423</f>
        <v>10125</v>
      </c>
      <c r="L494" s="10">
        <f>'Salary and Cost Data'!J423</f>
        <v>24724</v>
      </c>
      <c r="M494" s="9">
        <f>'Salary and Cost Data'!K423</f>
        <v>0</v>
      </c>
      <c r="AJ494" s="100"/>
      <c r="AK494" s="102"/>
    </row>
    <row r="495" spans="3:37" ht="15.6" hidden="1" x14ac:dyDescent="0.3">
      <c r="C495" s="8" t="str">
        <f>'Salary and Cost Data'!A424</f>
        <v>LANDSCAPE INTERN</v>
      </c>
      <c r="D495" s="9" t="str">
        <f>'Salary and Cost Data'!B424</f>
        <v>I</v>
      </c>
      <c r="E495" s="9" t="str">
        <f>'Salary and Cost Data'!C424</f>
        <v>I2D1IX</v>
      </c>
      <c r="F495" s="9" t="str">
        <f>'Salary and Cost Data'!D424</f>
        <v>I07</v>
      </c>
      <c r="G495" s="10">
        <f>'Salary and Cost Data'!E424</f>
        <v>4872</v>
      </c>
      <c r="H495" s="10">
        <f>'Salary and Cost Data'!F424</f>
        <v>5359</v>
      </c>
      <c r="I495" s="10">
        <f>'Salary and Cost Data'!G424</f>
        <v>5845</v>
      </c>
      <c r="J495" s="10">
        <f>'Salary and Cost Data'!H424</f>
        <v>6521</v>
      </c>
      <c r="K495" s="10">
        <f>'Salary and Cost Data'!I424</f>
        <v>7196</v>
      </c>
      <c r="L495" s="10">
        <f>'Salary and Cost Data'!J424</f>
        <v>24724</v>
      </c>
      <c r="M495" s="9">
        <f>'Salary and Cost Data'!K424</f>
        <v>0</v>
      </c>
      <c r="AJ495" s="100"/>
      <c r="AK495" s="102"/>
    </row>
    <row r="496" spans="3:37" ht="15.6" hidden="1" x14ac:dyDescent="0.3">
      <c r="C496" s="8" t="str">
        <f>'Salary and Cost Data'!A425</f>
        <v>LANDSCAPE SPECIALIST</v>
      </c>
      <c r="D496" s="9" t="str">
        <f>'Salary and Cost Data'!B425</f>
        <v>I</v>
      </c>
      <c r="E496" s="9" t="str">
        <f>'Salary and Cost Data'!C425</f>
        <v>I2D2TX</v>
      </c>
      <c r="F496" s="9" t="str">
        <f>'Salary and Cost Data'!D425</f>
        <v>I08</v>
      </c>
      <c r="G496" s="10">
        <f>'Salary and Cost Data'!E425</f>
        <v>5115</v>
      </c>
      <c r="H496" s="10">
        <f>'Salary and Cost Data'!F425</f>
        <v>5627</v>
      </c>
      <c r="I496" s="10">
        <f>'Salary and Cost Data'!G425</f>
        <v>6138</v>
      </c>
      <c r="J496" s="10">
        <f>'Salary and Cost Data'!H425</f>
        <v>6847</v>
      </c>
      <c r="K496" s="10">
        <f>'Salary and Cost Data'!I425</f>
        <v>7556</v>
      </c>
      <c r="L496" s="10">
        <f>'Salary and Cost Data'!J425</f>
        <v>24724</v>
      </c>
      <c r="M496" s="9">
        <f>'Salary and Cost Data'!K425</f>
        <v>0</v>
      </c>
      <c r="AJ496" s="100"/>
      <c r="AK496" s="102"/>
    </row>
    <row r="497" spans="3:37" ht="15.6" hidden="1" x14ac:dyDescent="0.3">
      <c r="C497" s="8" t="str">
        <f>'Salary and Cost Data'!A426</f>
        <v>LEGAL ASSISTANT I</v>
      </c>
      <c r="D497" s="9" t="str">
        <f>'Salary and Cost Data'!B426</f>
        <v>H</v>
      </c>
      <c r="E497" s="9" t="str">
        <f>'Salary and Cost Data'!C426</f>
        <v>H5E1XX</v>
      </c>
      <c r="F497" s="9" t="str">
        <f>'Salary and Cost Data'!D426</f>
        <v>H12</v>
      </c>
      <c r="G497" s="10">
        <f>'Salary and Cost Data'!E426</f>
        <v>4809</v>
      </c>
      <c r="H497" s="10">
        <f>'Salary and Cost Data'!F426</f>
        <v>5531</v>
      </c>
      <c r="I497" s="10">
        <f>'Salary and Cost Data'!G426</f>
        <v>6252</v>
      </c>
      <c r="J497" s="10">
        <f>'Salary and Cost Data'!H426</f>
        <v>6974</v>
      </c>
      <c r="K497" s="10">
        <f>'Salary and Cost Data'!I426</f>
        <v>7695</v>
      </c>
      <c r="L497" s="10">
        <f>'Salary and Cost Data'!J426</f>
        <v>24724</v>
      </c>
      <c r="M497" s="9">
        <f>'Salary and Cost Data'!K426</f>
        <v>0</v>
      </c>
      <c r="AJ497" s="100"/>
      <c r="AK497" s="102"/>
    </row>
    <row r="498" spans="3:37" ht="15.6" hidden="1" x14ac:dyDescent="0.3">
      <c r="C498" s="8" t="str">
        <f>'Salary and Cost Data'!A427</f>
        <v>LEGAL ASSISTANT II</v>
      </c>
      <c r="D498" s="9" t="str">
        <f>'Salary and Cost Data'!B427</f>
        <v>H</v>
      </c>
      <c r="E498" s="9" t="str">
        <f>'Salary and Cost Data'!C427</f>
        <v>H5E2XX</v>
      </c>
      <c r="F498" s="9" t="str">
        <f>'Salary and Cost Data'!D427</f>
        <v>H16</v>
      </c>
      <c r="G498" s="10">
        <f>'Salary and Cost Data'!E427</f>
        <v>5845</v>
      </c>
      <c r="H498" s="10">
        <f>'Salary and Cost Data'!F427</f>
        <v>6722</v>
      </c>
      <c r="I498" s="10">
        <f>'Salary and Cost Data'!G427</f>
        <v>7599</v>
      </c>
      <c r="J498" s="10">
        <f>'Salary and Cost Data'!H427</f>
        <v>8476</v>
      </c>
      <c r="K498" s="10">
        <f>'Salary and Cost Data'!I427</f>
        <v>9353</v>
      </c>
      <c r="L498" s="10">
        <f>'Salary and Cost Data'!J427</f>
        <v>24724</v>
      </c>
      <c r="M498" s="9">
        <f>'Salary and Cost Data'!K427</f>
        <v>0</v>
      </c>
      <c r="AJ498" s="100"/>
      <c r="AK498" s="102"/>
    </row>
    <row r="499" spans="3:37" ht="15.6" hidden="1" x14ac:dyDescent="0.3">
      <c r="C499" s="8" t="str">
        <f>'Salary and Cost Data'!A428</f>
        <v>LIAISON I</v>
      </c>
      <c r="D499" s="9" t="str">
        <f>'Salary and Cost Data'!B428</f>
        <v>H</v>
      </c>
      <c r="E499" s="9" t="str">
        <f>'Salary and Cost Data'!C428</f>
        <v>H1Q1XX</v>
      </c>
      <c r="F499" s="9" t="str">
        <f>'Salary and Cost Data'!D428</f>
        <v>H08</v>
      </c>
      <c r="G499" s="10">
        <f>'Salary and Cost Data'!E428</f>
        <v>3956</v>
      </c>
      <c r="H499" s="10">
        <f>'Salary and Cost Data'!F428</f>
        <v>4550</v>
      </c>
      <c r="I499" s="10">
        <f>'Salary and Cost Data'!G428</f>
        <v>5144</v>
      </c>
      <c r="J499" s="10">
        <f>'Salary and Cost Data'!H428</f>
        <v>5737</v>
      </c>
      <c r="K499" s="10">
        <f>'Salary and Cost Data'!I428</f>
        <v>6330</v>
      </c>
      <c r="L499" s="10">
        <f>'Salary and Cost Data'!J428</f>
        <v>24724</v>
      </c>
      <c r="M499" s="9">
        <f>'Salary and Cost Data'!K428</f>
        <v>0</v>
      </c>
      <c r="AJ499" s="100"/>
      <c r="AK499" s="102"/>
    </row>
    <row r="500" spans="3:37" ht="15.6" hidden="1" x14ac:dyDescent="0.3">
      <c r="C500" s="8" t="str">
        <f>'Salary and Cost Data'!A429</f>
        <v>LIAISON II</v>
      </c>
      <c r="D500" s="9" t="str">
        <f>'Salary and Cost Data'!B429</f>
        <v>H</v>
      </c>
      <c r="E500" s="9" t="str">
        <f>'Salary and Cost Data'!C429</f>
        <v>H1Q2XX</v>
      </c>
      <c r="F500" s="9" t="str">
        <f>'Salary and Cost Data'!D429</f>
        <v>H09</v>
      </c>
      <c r="G500" s="10">
        <f>'Salary and Cost Data'!E429</f>
        <v>4154</v>
      </c>
      <c r="H500" s="10">
        <f>'Salary and Cost Data'!F429</f>
        <v>4778</v>
      </c>
      <c r="I500" s="10">
        <f>'Salary and Cost Data'!G429</f>
        <v>5401</v>
      </c>
      <c r="J500" s="10">
        <f>'Salary and Cost Data'!H429</f>
        <v>6025</v>
      </c>
      <c r="K500" s="10">
        <f>'Salary and Cost Data'!I429</f>
        <v>6648</v>
      </c>
      <c r="L500" s="10">
        <f>'Salary and Cost Data'!J429</f>
        <v>24724</v>
      </c>
      <c r="M500" s="9">
        <f>'Salary and Cost Data'!K429</f>
        <v>0</v>
      </c>
      <c r="AJ500" s="100"/>
      <c r="AK500" s="102"/>
    </row>
    <row r="501" spans="3:37" ht="15.6" hidden="1" x14ac:dyDescent="0.3">
      <c r="C501" s="8" t="str">
        <f>'Salary and Cost Data'!A430</f>
        <v>LIAISON III</v>
      </c>
      <c r="D501" s="9" t="str">
        <f>'Salary and Cost Data'!B430</f>
        <v>H</v>
      </c>
      <c r="E501" s="9" t="str">
        <f>'Salary and Cost Data'!C430</f>
        <v>H1Q3XX</v>
      </c>
      <c r="F501" s="9" t="str">
        <f>'Salary and Cost Data'!D430</f>
        <v>H12</v>
      </c>
      <c r="G501" s="10">
        <f>'Salary and Cost Data'!E430</f>
        <v>4809</v>
      </c>
      <c r="H501" s="10">
        <f>'Salary and Cost Data'!F430</f>
        <v>5531</v>
      </c>
      <c r="I501" s="10">
        <f>'Salary and Cost Data'!G430</f>
        <v>6252</v>
      </c>
      <c r="J501" s="10">
        <f>'Salary and Cost Data'!H430</f>
        <v>6974</v>
      </c>
      <c r="K501" s="10">
        <f>'Salary and Cost Data'!I430</f>
        <v>7695</v>
      </c>
      <c r="L501" s="10">
        <f>'Salary and Cost Data'!J430</f>
        <v>24724</v>
      </c>
      <c r="M501" s="9">
        <f>'Salary and Cost Data'!K430</f>
        <v>0</v>
      </c>
      <c r="AJ501" s="100"/>
      <c r="AK501" s="102"/>
    </row>
    <row r="502" spans="3:37" ht="15.6" hidden="1" x14ac:dyDescent="0.3">
      <c r="C502" s="8" t="str">
        <f>'Salary and Cost Data'!A431</f>
        <v>LIAISON IV</v>
      </c>
      <c r="D502" s="9" t="str">
        <f>'Salary and Cost Data'!B431</f>
        <v>H</v>
      </c>
      <c r="E502" s="9" t="str">
        <f>'Salary and Cost Data'!C431</f>
        <v>H1Q4XX</v>
      </c>
      <c r="F502" s="9" t="str">
        <f>'Salary and Cost Data'!D431</f>
        <v>H16</v>
      </c>
      <c r="G502" s="10">
        <f>'Salary and Cost Data'!E431</f>
        <v>5845</v>
      </c>
      <c r="H502" s="10">
        <f>'Salary and Cost Data'!F431</f>
        <v>6722</v>
      </c>
      <c r="I502" s="10">
        <f>'Salary and Cost Data'!G431</f>
        <v>7599</v>
      </c>
      <c r="J502" s="10">
        <f>'Salary and Cost Data'!H431</f>
        <v>8476</v>
      </c>
      <c r="K502" s="10">
        <f>'Salary and Cost Data'!I431</f>
        <v>9353</v>
      </c>
      <c r="L502" s="10">
        <f>'Salary and Cost Data'!J431</f>
        <v>24724</v>
      </c>
      <c r="M502" s="9">
        <f>'Salary and Cost Data'!K431</f>
        <v>0</v>
      </c>
      <c r="AJ502" s="100"/>
      <c r="AK502" s="102"/>
    </row>
    <row r="503" spans="3:37" ht="15.6" hidden="1" x14ac:dyDescent="0.3">
      <c r="C503" s="8" t="str">
        <f>'Salary and Cost Data'!A432</f>
        <v>LIAISON V</v>
      </c>
      <c r="D503" s="9" t="str">
        <f>'Salary and Cost Data'!B432</f>
        <v>H</v>
      </c>
      <c r="E503" s="9" t="str">
        <f>'Salary and Cost Data'!C432</f>
        <v>H1Q5XX</v>
      </c>
      <c r="F503" s="9" t="str">
        <f>'Salary and Cost Data'!D432</f>
        <v>H21</v>
      </c>
      <c r="G503" s="10">
        <f>'Salary and Cost Data'!E432</f>
        <v>7460</v>
      </c>
      <c r="H503" s="10">
        <f>'Salary and Cost Data'!F432</f>
        <v>8580</v>
      </c>
      <c r="I503" s="10">
        <f>'Salary and Cost Data'!G432</f>
        <v>9700</v>
      </c>
      <c r="J503" s="10">
        <f>'Salary and Cost Data'!H432</f>
        <v>10819</v>
      </c>
      <c r="K503" s="10">
        <f>'Salary and Cost Data'!I432</f>
        <v>11938</v>
      </c>
      <c r="L503" s="10">
        <f>'Salary and Cost Data'!J432</f>
        <v>24724</v>
      </c>
      <c r="M503" s="9">
        <f>'Salary and Cost Data'!K432</f>
        <v>0</v>
      </c>
      <c r="AJ503" s="100"/>
      <c r="AK503" s="102"/>
    </row>
    <row r="504" spans="3:37" ht="15.6" hidden="1" x14ac:dyDescent="0.3">
      <c r="C504" s="8" t="str">
        <f>'Salary and Cost Data'!A433</f>
        <v>LIAISON VI</v>
      </c>
      <c r="D504" s="9" t="str">
        <f>'Salary and Cost Data'!B433</f>
        <v>H</v>
      </c>
      <c r="E504" s="9" t="str">
        <f>'Salary and Cost Data'!C433</f>
        <v>H1Q6XX</v>
      </c>
      <c r="F504" s="9" t="str">
        <f>'Salary and Cost Data'!D433</f>
        <v>H22</v>
      </c>
      <c r="G504" s="10">
        <f>'Salary and Cost Data'!E433</f>
        <v>7834</v>
      </c>
      <c r="H504" s="10">
        <f>'Salary and Cost Data'!F433</f>
        <v>9009</v>
      </c>
      <c r="I504" s="10">
        <f>'Salary and Cost Data'!G433</f>
        <v>10184</v>
      </c>
      <c r="J504" s="10">
        <f>'Salary and Cost Data'!H433</f>
        <v>11360</v>
      </c>
      <c r="K504" s="10">
        <f>'Salary and Cost Data'!I433</f>
        <v>12535</v>
      </c>
      <c r="L504" s="10">
        <f>'Salary and Cost Data'!J433</f>
        <v>24724</v>
      </c>
      <c r="M504" s="9">
        <f>'Salary and Cost Data'!K433</f>
        <v>0</v>
      </c>
      <c r="AJ504" s="100"/>
      <c r="AK504" s="102"/>
    </row>
    <row r="505" spans="3:37" ht="15.6" hidden="1" x14ac:dyDescent="0.3">
      <c r="C505" s="8" t="str">
        <f>'Salary and Cost Data'!A434</f>
        <v>LIBRARIAN I</v>
      </c>
      <c r="D505" s="9" t="str">
        <f>'Salary and Cost Data'!B434</f>
        <v>H</v>
      </c>
      <c r="E505" s="9" t="str">
        <f>'Salary and Cost Data'!C434</f>
        <v>H3G1XX</v>
      </c>
      <c r="F505" s="9" t="str">
        <f>'Salary and Cost Data'!D434</f>
        <v>H09</v>
      </c>
      <c r="G505" s="10">
        <f>'Salary and Cost Data'!E434</f>
        <v>4154</v>
      </c>
      <c r="H505" s="10">
        <f>'Salary and Cost Data'!F434</f>
        <v>4778</v>
      </c>
      <c r="I505" s="10">
        <f>'Salary and Cost Data'!G434</f>
        <v>5401</v>
      </c>
      <c r="J505" s="10">
        <f>'Salary and Cost Data'!H434</f>
        <v>6025</v>
      </c>
      <c r="K505" s="10">
        <f>'Salary and Cost Data'!I434</f>
        <v>6648</v>
      </c>
      <c r="L505" s="10">
        <f>'Salary and Cost Data'!J434</f>
        <v>24724</v>
      </c>
      <c r="M505" s="9">
        <f>'Salary and Cost Data'!K434</f>
        <v>0</v>
      </c>
      <c r="AJ505" s="100"/>
      <c r="AK505" s="102"/>
    </row>
    <row r="506" spans="3:37" ht="15.6" hidden="1" x14ac:dyDescent="0.3">
      <c r="C506" s="8" t="str">
        <f>'Salary and Cost Data'!A435</f>
        <v>LIBRARIAN II</v>
      </c>
      <c r="D506" s="9" t="str">
        <f>'Salary and Cost Data'!B435</f>
        <v>H</v>
      </c>
      <c r="E506" s="9" t="str">
        <f>'Salary and Cost Data'!C435</f>
        <v>H3G2XX</v>
      </c>
      <c r="F506" s="9" t="str">
        <f>'Salary and Cost Data'!D435</f>
        <v>H12</v>
      </c>
      <c r="G506" s="10">
        <f>'Salary and Cost Data'!E435</f>
        <v>4809</v>
      </c>
      <c r="H506" s="10">
        <f>'Salary and Cost Data'!F435</f>
        <v>5531</v>
      </c>
      <c r="I506" s="10">
        <f>'Salary and Cost Data'!G435</f>
        <v>6252</v>
      </c>
      <c r="J506" s="10">
        <f>'Salary and Cost Data'!H435</f>
        <v>6974</v>
      </c>
      <c r="K506" s="10">
        <f>'Salary and Cost Data'!I435</f>
        <v>7695</v>
      </c>
      <c r="L506" s="10">
        <f>'Salary and Cost Data'!J435</f>
        <v>24724</v>
      </c>
      <c r="M506" s="9">
        <f>'Salary and Cost Data'!K435</f>
        <v>0</v>
      </c>
      <c r="AJ506" s="100"/>
      <c r="AK506" s="102"/>
    </row>
    <row r="507" spans="3:37" ht="15.6" hidden="1" x14ac:dyDescent="0.3">
      <c r="C507" s="8" t="str">
        <f>'Salary and Cost Data'!A436</f>
        <v>LIBRARIAN III</v>
      </c>
      <c r="D507" s="9" t="str">
        <f>'Salary and Cost Data'!B436</f>
        <v>H</v>
      </c>
      <c r="E507" s="9" t="str">
        <f>'Salary and Cost Data'!C436</f>
        <v>H3G3XX</v>
      </c>
      <c r="F507" s="9" t="str">
        <f>'Salary and Cost Data'!D436</f>
        <v>H16</v>
      </c>
      <c r="G507" s="10">
        <f>'Salary and Cost Data'!E436</f>
        <v>5845</v>
      </c>
      <c r="H507" s="10">
        <f>'Salary and Cost Data'!F436</f>
        <v>6722</v>
      </c>
      <c r="I507" s="10">
        <f>'Salary and Cost Data'!G436</f>
        <v>7599</v>
      </c>
      <c r="J507" s="10">
        <f>'Salary and Cost Data'!H436</f>
        <v>8476</v>
      </c>
      <c r="K507" s="10">
        <f>'Salary and Cost Data'!I436</f>
        <v>9353</v>
      </c>
      <c r="L507" s="10">
        <f>'Salary and Cost Data'!J436</f>
        <v>24724</v>
      </c>
      <c r="M507" s="9">
        <f>'Salary and Cost Data'!K436</f>
        <v>0</v>
      </c>
      <c r="AJ507" s="100"/>
      <c r="AK507" s="102"/>
    </row>
    <row r="508" spans="3:37" ht="15.6" hidden="1" x14ac:dyDescent="0.3">
      <c r="C508" s="8" t="str">
        <f>'Salary and Cost Data'!A437</f>
        <v>LIBRARY TECHNICIAN I</v>
      </c>
      <c r="D508" s="9" t="str">
        <f>'Salary and Cost Data'!B437</f>
        <v>G</v>
      </c>
      <c r="E508" s="9" t="str">
        <f>'Salary and Cost Data'!C437</f>
        <v>G3C1XX</v>
      </c>
      <c r="F508" s="9" t="str">
        <f>'Salary and Cost Data'!D437</f>
        <v>G03</v>
      </c>
      <c r="G508" s="10">
        <f>'Salary and Cost Data'!E437</f>
        <v>3100</v>
      </c>
      <c r="H508" s="10">
        <f>'Salary and Cost Data'!F437</f>
        <v>3410</v>
      </c>
      <c r="I508" s="10">
        <f>'Salary and Cost Data'!G437</f>
        <v>3720</v>
      </c>
      <c r="J508" s="10">
        <f>'Salary and Cost Data'!H437</f>
        <v>4030</v>
      </c>
      <c r="K508" s="10">
        <f>'Salary and Cost Data'!I437</f>
        <v>4340</v>
      </c>
      <c r="L508" s="10">
        <f>'Salary and Cost Data'!J437</f>
        <v>24724</v>
      </c>
      <c r="M508" s="9">
        <f>'Salary and Cost Data'!K437</f>
        <v>1</v>
      </c>
      <c r="AJ508" s="100"/>
      <c r="AK508" s="102"/>
    </row>
    <row r="509" spans="3:37" ht="15.6" hidden="1" x14ac:dyDescent="0.3">
      <c r="C509" s="8" t="str">
        <f>'Salary and Cost Data'!A438</f>
        <v>LIBRARY TECHNICIAN II</v>
      </c>
      <c r="D509" s="9" t="str">
        <f>'Salary and Cost Data'!B438</f>
        <v>G</v>
      </c>
      <c r="E509" s="9" t="str">
        <f>'Salary and Cost Data'!C438</f>
        <v>G3C2XX</v>
      </c>
      <c r="F509" s="9" t="str">
        <f>'Salary and Cost Data'!D438</f>
        <v>G04</v>
      </c>
      <c r="G509" s="10">
        <f>'Salary and Cost Data'!E438</f>
        <v>3255</v>
      </c>
      <c r="H509" s="10">
        <f>'Salary and Cost Data'!F438</f>
        <v>3581</v>
      </c>
      <c r="I509" s="10">
        <f>'Salary and Cost Data'!G438</f>
        <v>3906</v>
      </c>
      <c r="J509" s="10">
        <f>'Salary and Cost Data'!H438</f>
        <v>4232</v>
      </c>
      <c r="K509" s="10">
        <f>'Salary and Cost Data'!I438</f>
        <v>4558</v>
      </c>
      <c r="L509" s="10">
        <f>'Salary and Cost Data'!J438</f>
        <v>24724</v>
      </c>
      <c r="M509" s="9">
        <f>'Salary and Cost Data'!K438</f>
        <v>1</v>
      </c>
      <c r="AJ509" s="100"/>
      <c r="AK509" s="102"/>
    </row>
    <row r="510" spans="3:37" ht="15.6" hidden="1" x14ac:dyDescent="0.3">
      <c r="C510" s="8" t="str">
        <f>'Salary and Cost Data'!A439</f>
        <v>LIBRARY TECHNICIAN III</v>
      </c>
      <c r="D510" s="9" t="str">
        <f>'Salary and Cost Data'!B439</f>
        <v>G</v>
      </c>
      <c r="E510" s="9" t="str">
        <f>'Salary and Cost Data'!C439</f>
        <v>G3C3XX</v>
      </c>
      <c r="F510" s="9" t="str">
        <f>'Salary and Cost Data'!D439</f>
        <v>G06</v>
      </c>
      <c r="G510" s="10">
        <f>'Salary and Cost Data'!E439</f>
        <v>3589</v>
      </c>
      <c r="H510" s="10">
        <f>'Salary and Cost Data'!F439</f>
        <v>3948</v>
      </c>
      <c r="I510" s="10">
        <f>'Salary and Cost Data'!G439</f>
        <v>4306</v>
      </c>
      <c r="J510" s="10">
        <f>'Salary and Cost Data'!H439</f>
        <v>4665</v>
      </c>
      <c r="K510" s="10">
        <f>'Salary and Cost Data'!I439</f>
        <v>5024</v>
      </c>
      <c r="L510" s="10">
        <f>'Salary and Cost Data'!J439</f>
        <v>24724</v>
      </c>
      <c r="M510" s="9">
        <f>'Salary and Cost Data'!K439</f>
        <v>0</v>
      </c>
      <c r="AJ510" s="100"/>
      <c r="AK510" s="102"/>
    </row>
    <row r="511" spans="3:37" ht="15.6" hidden="1" x14ac:dyDescent="0.3">
      <c r="C511" s="8" t="str">
        <f>'Salary and Cost Data'!A440</f>
        <v>LIF/SOC SCI RSRCH/SCI I</v>
      </c>
      <c r="D511" s="9" t="str">
        <f>'Salary and Cost Data'!B440</f>
        <v>H</v>
      </c>
      <c r="E511" s="9" t="str">
        <f>'Salary and Cost Data'!C440</f>
        <v>H6E1XX</v>
      </c>
      <c r="F511" s="9" t="str">
        <f>'Salary and Cost Data'!D440</f>
        <v>H08</v>
      </c>
      <c r="G511" s="10">
        <f>'Salary and Cost Data'!E440</f>
        <v>3956</v>
      </c>
      <c r="H511" s="10">
        <f>'Salary and Cost Data'!F440</f>
        <v>4550</v>
      </c>
      <c r="I511" s="10">
        <f>'Salary and Cost Data'!G440</f>
        <v>5144</v>
      </c>
      <c r="J511" s="10">
        <f>'Salary and Cost Data'!H440</f>
        <v>5737</v>
      </c>
      <c r="K511" s="10">
        <f>'Salary and Cost Data'!I440</f>
        <v>6330</v>
      </c>
      <c r="L511" s="10">
        <f>'Salary and Cost Data'!J440</f>
        <v>24724</v>
      </c>
      <c r="M511" s="9">
        <f>'Salary and Cost Data'!K440</f>
        <v>0</v>
      </c>
      <c r="AJ511" s="100"/>
      <c r="AK511" s="102"/>
    </row>
    <row r="512" spans="3:37" ht="15.6" hidden="1" x14ac:dyDescent="0.3">
      <c r="C512" s="8" t="str">
        <f>'Salary and Cost Data'!A441</f>
        <v>LIF/SOC SCI RSRCH/SCI II</v>
      </c>
      <c r="D512" s="9" t="str">
        <f>'Salary and Cost Data'!B441</f>
        <v>H</v>
      </c>
      <c r="E512" s="9" t="str">
        <f>'Salary and Cost Data'!C441</f>
        <v>H6E2XX</v>
      </c>
      <c r="F512" s="9" t="str">
        <f>'Salary and Cost Data'!D441</f>
        <v>H09</v>
      </c>
      <c r="G512" s="10">
        <f>'Salary and Cost Data'!E441</f>
        <v>4154</v>
      </c>
      <c r="H512" s="10">
        <f>'Salary and Cost Data'!F441</f>
        <v>4778</v>
      </c>
      <c r="I512" s="10">
        <f>'Salary and Cost Data'!G441</f>
        <v>5401</v>
      </c>
      <c r="J512" s="10">
        <f>'Salary and Cost Data'!H441</f>
        <v>6025</v>
      </c>
      <c r="K512" s="10">
        <f>'Salary and Cost Data'!I441</f>
        <v>6648</v>
      </c>
      <c r="L512" s="10">
        <f>'Salary and Cost Data'!J441</f>
        <v>24724</v>
      </c>
      <c r="M512" s="9">
        <f>'Salary and Cost Data'!K441</f>
        <v>0</v>
      </c>
      <c r="AJ512" s="100"/>
      <c r="AK512" s="102"/>
    </row>
    <row r="513" spans="3:37" ht="15.6" hidden="1" x14ac:dyDescent="0.3">
      <c r="C513" s="8" t="str">
        <f>'Salary and Cost Data'!A442</f>
        <v>LIF/SOC SCI RSRCH/SCI III</v>
      </c>
      <c r="D513" s="9" t="str">
        <f>'Salary and Cost Data'!B442</f>
        <v>H</v>
      </c>
      <c r="E513" s="9" t="str">
        <f>'Salary and Cost Data'!C442</f>
        <v>H6E3XX</v>
      </c>
      <c r="F513" s="9" t="str">
        <f>'Salary and Cost Data'!D442</f>
        <v>H12</v>
      </c>
      <c r="G513" s="10">
        <f>'Salary and Cost Data'!E442</f>
        <v>4809</v>
      </c>
      <c r="H513" s="10">
        <f>'Salary and Cost Data'!F442</f>
        <v>5531</v>
      </c>
      <c r="I513" s="10">
        <f>'Salary and Cost Data'!G442</f>
        <v>6252</v>
      </c>
      <c r="J513" s="10">
        <f>'Salary and Cost Data'!H442</f>
        <v>6974</v>
      </c>
      <c r="K513" s="10">
        <f>'Salary and Cost Data'!I442</f>
        <v>7695</v>
      </c>
      <c r="L513" s="10">
        <f>'Salary and Cost Data'!J442</f>
        <v>24724</v>
      </c>
      <c r="M513" s="9">
        <f>'Salary and Cost Data'!K442</f>
        <v>0</v>
      </c>
      <c r="AJ513" s="100"/>
      <c r="AK513" s="102"/>
    </row>
    <row r="514" spans="3:37" ht="15.6" hidden="1" x14ac:dyDescent="0.3">
      <c r="C514" s="8" t="str">
        <f>'Salary and Cost Data'!A443</f>
        <v>LIF/SOC SCI RSRCH/SCI IV</v>
      </c>
      <c r="D514" s="9" t="str">
        <f>'Salary and Cost Data'!B443</f>
        <v>H</v>
      </c>
      <c r="E514" s="9" t="str">
        <f>'Salary and Cost Data'!C443</f>
        <v>H6E4XX</v>
      </c>
      <c r="F514" s="9" t="str">
        <f>'Salary and Cost Data'!D443</f>
        <v>H16</v>
      </c>
      <c r="G514" s="10">
        <f>'Salary and Cost Data'!E443</f>
        <v>5845</v>
      </c>
      <c r="H514" s="10">
        <f>'Salary and Cost Data'!F443</f>
        <v>6722</v>
      </c>
      <c r="I514" s="10">
        <f>'Salary and Cost Data'!G443</f>
        <v>7599</v>
      </c>
      <c r="J514" s="10">
        <f>'Salary and Cost Data'!H443</f>
        <v>8476</v>
      </c>
      <c r="K514" s="10">
        <f>'Salary and Cost Data'!I443</f>
        <v>9353</v>
      </c>
      <c r="L514" s="10">
        <f>'Salary and Cost Data'!J443</f>
        <v>24724</v>
      </c>
      <c r="M514" s="9">
        <f>'Salary and Cost Data'!K443</f>
        <v>0</v>
      </c>
      <c r="AJ514" s="100"/>
      <c r="AK514" s="102"/>
    </row>
    <row r="515" spans="3:37" ht="15.6" hidden="1" x14ac:dyDescent="0.3">
      <c r="C515" s="8" t="str">
        <f>'Salary and Cost Data'!A444</f>
        <v>LIF/SOC SCI RSRCH/SCI V</v>
      </c>
      <c r="D515" s="9" t="str">
        <f>'Salary and Cost Data'!B444</f>
        <v>H</v>
      </c>
      <c r="E515" s="9" t="str">
        <f>'Salary and Cost Data'!C444</f>
        <v>H6E5XX</v>
      </c>
      <c r="F515" s="9" t="str">
        <f>'Salary and Cost Data'!D444</f>
        <v>H21</v>
      </c>
      <c r="G515" s="10">
        <f>'Salary and Cost Data'!E444</f>
        <v>7460</v>
      </c>
      <c r="H515" s="10">
        <f>'Salary and Cost Data'!F444</f>
        <v>8580</v>
      </c>
      <c r="I515" s="10">
        <f>'Salary and Cost Data'!G444</f>
        <v>9700</v>
      </c>
      <c r="J515" s="10">
        <f>'Salary and Cost Data'!H444</f>
        <v>10819</v>
      </c>
      <c r="K515" s="10">
        <f>'Salary and Cost Data'!I444</f>
        <v>11938</v>
      </c>
      <c r="L515" s="10">
        <f>'Salary and Cost Data'!J444</f>
        <v>24724</v>
      </c>
      <c r="M515" s="9">
        <f>'Salary and Cost Data'!K444</f>
        <v>0</v>
      </c>
      <c r="AJ515" s="100"/>
      <c r="AK515" s="102"/>
    </row>
    <row r="516" spans="3:37" ht="15.6" hidden="1" x14ac:dyDescent="0.3">
      <c r="C516" s="8" t="str">
        <f>'Salary and Cost Data'!A445</f>
        <v>LIF/SOC SCI RSRCH/SCI VI</v>
      </c>
      <c r="D516" s="9" t="str">
        <f>'Salary and Cost Data'!B445</f>
        <v>H</v>
      </c>
      <c r="E516" s="9" t="str">
        <f>'Salary and Cost Data'!C445</f>
        <v>H6E6XX</v>
      </c>
      <c r="F516" s="9" t="str">
        <f>'Salary and Cost Data'!D445</f>
        <v>H22</v>
      </c>
      <c r="G516" s="10">
        <f>'Salary and Cost Data'!E445</f>
        <v>7834</v>
      </c>
      <c r="H516" s="10">
        <f>'Salary and Cost Data'!F445</f>
        <v>9009</v>
      </c>
      <c r="I516" s="10">
        <f>'Salary and Cost Data'!G445</f>
        <v>10184</v>
      </c>
      <c r="J516" s="10">
        <f>'Salary and Cost Data'!H445</f>
        <v>11360</v>
      </c>
      <c r="K516" s="10">
        <f>'Salary and Cost Data'!I445</f>
        <v>12535</v>
      </c>
      <c r="L516" s="10">
        <f>'Salary and Cost Data'!J445</f>
        <v>24724</v>
      </c>
      <c r="M516" s="9">
        <f>'Salary and Cost Data'!K445</f>
        <v>0</v>
      </c>
      <c r="AJ516" s="100"/>
      <c r="AK516" s="102"/>
    </row>
    <row r="517" spans="3:37" ht="15.6" hidden="1" x14ac:dyDescent="0.3">
      <c r="C517" s="8" t="str">
        <f>'Salary and Cost Data'!A446</f>
        <v>LPN I</v>
      </c>
      <c r="D517" s="9" t="str">
        <f>'Salary and Cost Data'!B446</f>
        <v>C</v>
      </c>
      <c r="E517" s="9" t="str">
        <f>'Salary and Cost Data'!C446</f>
        <v>C6T1XX</v>
      </c>
      <c r="F517" s="9" t="str">
        <f>'Salary and Cost Data'!D446</f>
        <v>C08</v>
      </c>
      <c r="G517" s="10">
        <f>'Salary and Cost Data'!E446</f>
        <v>3946</v>
      </c>
      <c r="H517" s="10">
        <f>'Salary and Cost Data'!F446</f>
        <v>4341</v>
      </c>
      <c r="I517" s="10">
        <f>'Salary and Cost Data'!G446</f>
        <v>4736</v>
      </c>
      <c r="J517" s="10">
        <f>'Salary and Cost Data'!H446</f>
        <v>5131</v>
      </c>
      <c r="K517" s="10">
        <f>'Salary and Cost Data'!I446</f>
        <v>5525</v>
      </c>
      <c r="L517" s="10">
        <f>'Salary and Cost Data'!J446</f>
        <v>24724</v>
      </c>
      <c r="M517" s="9">
        <f>'Salary and Cost Data'!K446</f>
        <v>1</v>
      </c>
      <c r="AJ517" s="100"/>
      <c r="AK517" s="102"/>
    </row>
    <row r="518" spans="3:37" ht="15.6" hidden="1" x14ac:dyDescent="0.3">
      <c r="C518" s="8" t="str">
        <f>'Salary and Cost Data'!A447</f>
        <v>LPN II</v>
      </c>
      <c r="D518" s="9" t="str">
        <f>'Salary and Cost Data'!B447</f>
        <v>C</v>
      </c>
      <c r="E518" s="9" t="str">
        <f>'Salary and Cost Data'!C447</f>
        <v>C6T2XX</v>
      </c>
      <c r="F518" s="9" t="str">
        <f>'Salary and Cost Data'!D447</f>
        <v>C10</v>
      </c>
      <c r="G518" s="10">
        <f>'Salary and Cost Data'!E447</f>
        <v>4351</v>
      </c>
      <c r="H518" s="10">
        <f>'Salary and Cost Data'!F447</f>
        <v>4786</v>
      </c>
      <c r="I518" s="10">
        <f>'Salary and Cost Data'!G447</f>
        <v>5221</v>
      </c>
      <c r="J518" s="10">
        <f>'Salary and Cost Data'!H447</f>
        <v>5656</v>
      </c>
      <c r="K518" s="10">
        <f>'Salary and Cost Data'!I447</f>
        <v>6091</v>
      </c>
      <c r="L518" s="10">
        <f>'Salary and Cost Data'!J447</f>
        <v>24724</v>
      </c>
      <c r="M518" s="9">
        <f>'Salary and Cost Data'!K447</f>
        <v>1</v>
      </c>
      <c r="AJ518" s="100"/>
      <c r="AK518" s="102"/>
    </row>
    <row r="519" spans="3:37" ht="15.6" hidden="1" x14ac:dyDescent="0.3">
      <c r="C519" s="8" t="str">
        <f>'Salary and Cost Data'!A448</f>
        <v>LPN III</v>
      </c>
      <c r="D519" s="9" t="str">
        <f>'Salary and Cost Data'!B448</f>
        <v>C</v>
      </c>
      <c r="E519" s="9" t="str">
        <f>'Salary and Cost Data'!C448</f>
        <v>C6T3XX</v>
      </c>
      <c r="F519" s="9" t="str">
        <f>'Salary and Cost Data'!D448</f>
        <v>C12</v>
      </c>
      <c r="G519" s="10">
        <f>'Salary and Cost Data'!E448</f>
        <v>4797</v>
      </c>
      <c r="H519" s="10">
        <f>'Salary and Cost Data'!F448</f>
        <v>5277</v>
      </c>
      <c r="I519" s="10">
        <f>'Salary and Cost Data'!G448</f>
        <v>5757</v>
      </c>
      <c r="J519" s="10">
        <f>'Salary and Cost Data'!H448</f>
        <v>6237</v>
      </c>
      <c r="K519" s="10">
        <f>'Salary and Cost Data'!I448</f>
        <v>6716</v>
      </c>
      <c r="L519" s="10">
        <f>'Salary and Cost Data'!J448</f>
        <v>24724</v>
      </c>
      <c r="M519" s="9">
        <f>'Salary and Cost Data'!K448</f>
        <v>1</v>
      </c>
      <c r="AJ519" s="100"/>
      <c r="AK519" s="102"/>
    </row>
    <row r="520" spans="3:37" ht="15.6" hidden="1" x14ac:dyDescent="0.3">
      <c r="C520" s="8" t="str">
        <f>'Salary and Cost Data'!A449</f>
        <v>LTC OPERATIONS I</v>
      </c>
      <c r="D520" s="9" t="str">
        <f>'Salary and Cost Data'!B449</f>
        <v>D</v>
      </c>
      <c r="E520" s="9" t="str">
        <f>'Salary and Cost Data'!C449</f>
        <v>D9D1XX</v>
      </c>
      <c r="F520" s="9" t="str">
        <f>'Salary and Cost Data'!D449</f>
        <v>D16</v>
      </c>
      <c r="G520" s="10">
        <f>'Salary and Cost Data'!E449</f>
        <v>5845</v>
      </c>
      <c r="H520" s="10">
        <f>'Salary and Cost Data'!F449</f>
        <v>6430</v>
      </c>
      <c r="I520" s="10">
        <f>'Salary and Cost Data'!G449</f>
        <v>7015</v>
      </c>
      <c r="J520" s="10">
        <f>'Salary and Cost Data'!H449</f>
        <v>7600</v>
      </c>
      <c r="K520" s="10">
        <f>'Salary and Cost Data'!I449</f>
        <v>8184</v>
      </c>
      <c r="L520" s="10">
        <f>'Salary and Cost Data'!J449</f>
        <v>24724</v>
      </c>
      <c r="M520" s="9">
        <f>'Salary and Cost Data'!K449</f>
        <v>0</v>
      </c>
      <c r="AJ520" s="100"/>
      <c r="AK520" s="102"/>
    </row>
    <row r="521" spans="3:37" ht="15.6" hidden="1" x14ac:dyDescent="0.3">
      <c r="C521" s="8" t="str">
        <f>'Salary and Cost Data'!A450</f>
        <v>LTC OPERATIONS II</v>
      </c>
      <c r="D521" s="9" t="str">
        <f>'Salary and Cost Data'!B450</f>
        <v>D</v>
      </c>
      <c r="E521" s="9" t="str">
        <f>'Salary and Cost Data'!C450</f>
        <v>D9D2XX</v>
      </c>
      <c r="F521" s="9" t="str">
        <f>'Salary and Cost Data'!D450</f>
        <v>D21</v>
      </c>
      <c r="G521" s="10">
        <f>'Salary and Cost Data'!E450</f>
        <v>7460</v>
      </c>
      <c r="H521" s="10">
        <f>'Salary and Cost Data'!F450</f>
        <v>8207</v>
      </c>
      <c r="I521" s="10">
        <f>'Salary and Cost Data'!G450</f>
        <v>8953</v>
      </c>
      <c r="J521" s="10">
        <f>'Salary and Cost Data'!H450</f>
        <v>9699</v>
      </c>
      <c r="K521" s="10">
        <f>'Salary and Cost Data'!I450</f>
        <v>10445</v>
      </c>
      <c r="L521" s="10">
        <f>'Salary and Cost Data'!J450</f>
        <v>24724</v>
      </c>
      <c r="M521" s="9">
        <f>'Salary and Cost Data'!K450</f>
        <v>0</v>
      </c>
      <c r="AJ521" s="100"/>
      <c r="AK521" s="102"/>
    </row>
    <row r="522" spans="3:37" ht="15.6" hidden="1" x14ac:dyDescent="0.3">
      <c r="C522" s="8" t="str">
        <f>'Salary and Cost Data'!A451</f>
        <v>LTC TRAINEE I</v>
      </c>
      <c r="D522" s="9" t="str">
        <f>'Salary and Cost Data'!B451</f>
        <v>D</v>
      </c>
      <c r="E522" s="9" t="str">
        <f>'Salary and Cost Data'!C451</f>
        <v>D8F1IX</v>
      </c>
      <c r="F522" s="9" t="str">
        <f>'Salary and Cost Data'!D451</f>
        <v>D01</v>
      </c>
      <c r="G522" s="10">
        <f>'Salary and Cost Data'!E451</f>
        <v>2812</v>
      </c>
      <c r="H522" s="10">
        <f>'Salary and Cost Data'!F451</f>
        <v>3093</v>
      </c>
      <c r="I522" s="10">
        <f>'Salary and Cost Data'!G451</f>
        <v>3374</v>
      </c>
      <c r="J522" s="10">
        <f>'Salary and Cost Data'!H451</f>
        <v>3656</v>
      </c>
      <c r="K522" s="10">
        <f>'Salary and Cost Data'!I451</f>
        <v>3937</v>
      </c>
      <c r="L522" s="10">
        <f>'Salary and Cost Data'!J451</f>
        <v>24724</v>
      </c>
      <c r="M522" s="9">
        <f>'Salary and Cost Data'!K451</f>
        <v>1</v>
      </c>
      <c r="AJ522" s="100"/>
      <c r="AK522" s="102"/>
    </row>
    <row r="523" spans="3:37" ht="15.6" hidden="1" x14ac:dyDescent="0.3">
      <c r="C523" s="8" t="str">
        <f>'Salary and Cost Data'!A452</f>
        <v>LTC TRAINEE II</v>
      </c>
      <c r="D523" s="9" t="str">
        <f>'Salary and Cost Data'!B452</f>
        <v>D</v>
      </c>
      <c r="E523" s="9" t="str">
        <f>'Salary and Cost Data'!C452</f>
        <v>D8F2IX</v>
      </c>
      <c r="F523" s="9" t="str">
        <f>'Salary and Cost Data'!D452</f>
        <v>D02</v>
      </c>
      <c r="G523" s="10">
        <f>'Salary and Cost Data'!E452</f>
        <v>2952</v>
      </c>
      <c r="H523" s="10">
        <f>'Salary and Cost Data'!F452</f>
        <v>3248</v>
      </c>
      <c r="I523" s="10">
        <f>'Salary and Cost Data'!G452</f>
        <v>3543</v>
      </c>
      <c r="J523" s="10">
        <f>'Salary and Cost Data'!H452</f>
        <v>3838</v>
      </c>
      <c r="K523" s="10">
        <f>'Salary and Cost Data'!I452</f>
        <v>4133</v>
      </c>
      <c r="L523" s="10">
        <f>'Salary and Cost Data'!J452</f>
        <v>24724</v>
      </c>
      <c r="M523" s="9">
        <f>'Salary and Cost Data'!K452</f>
        <v>1</v>
      </c>
      <c r="AJ523" s="100"/>
      <c r="AK523" s="102"/>
    </row>
    <row r="524" spans="3:37" ht="15.6" hidden="1" x14ac:dyDescent="0.3">
      <c r="C524" s="8" t="str">
        <f>'Salary and Cost Data'!A453</f>
        <v>LTC TRAINEE III</v>
      </c>
      <c r="D524" s="9" t="str">
        <f>'Salary and Cost Data'!B453</f>
        <v>D</v>
      </c>
      <c r="E524" s="9" t="str">
        <f>'Salary and Cost Data'!C453</f>
        <v>D8F3IX</v>
      </c>
      <c r="F524" s="9" t="str">
        <f>'Salary and Cost Data'!D453</f>
        <v>D03</v>
      </c>
      <c r="G524" s="10">
        <f>'Salary and Cost Data'!E453</f>
        <v>3100</v>
      </c>
      <c r="H524" s="10">
        <f>'Salary and Cost Data'!F453</f>
        <v>3410</v>
      </c>
      <c r="I524" s="10">
        <f>'Salary and Cost Data'!G453</f>
        <v>3720</v>
      </c>
      <c r="J524" s="10">
        <f>'Salary and Cost Data'!H453</f>
        <v>4030</v>
      </c>
      <c r="K524" s="10">
        <f>'Salary and Cost Data'!I453</f>
        <v>4340</v>
      </c>
      <c r="L524" s="10">
        <f>'Salary and Cost Data'!J453</f>
        <v>24724</v>
      </c>
      <c r="M524" s="9">
        <f>'Salary and Cost Data'!K453</f>
        <v>1</v>
      </c>
      <c r="AJ524" s="100"/>
      <c r="AK524" s="102"/>
    </row>
    <row r="525" spans="3:37" ht="15.6" hidden="1" x14ac:dyDescent="0.3">
      <c r="C525" s="8" t="str">
        <f>'Salary and Cost Data'!A454</f>
        <v>LTC TRAINEE IV</v>
      </c>
      <c r="D525" s="9" t="str">
        <f>'Salary and Cost Data'!B454</f>
        <v>D</v>
      </c>
      <c r="E525" s="9" t="str">
        <f>'Salary and Cost Data'!C454</f>
        <v>D8F4IX</v>
      </c>
      <c r="F525" s="9" t="str">
        <f>'Salary and Cost Data'!D454</f>
        <v>D04</v>
      </c>
      <c r="G525" s="10">
        <f>'Salary and Cost Data'!E454</f>
        <v>3255</v>
      </c>
      <c r="H525" s="10">
        <f>'Salary and Cost Data'!F454</f>
        <v>3581</v>
      </c>
      <c r="I525" s="10">
        <f>'Salary and Cost Data'!G454</f>
        <v>3906</v>
      </c>
      <c r="J525" s="10">
        <f>'Salary and Cost Data'!H454</f>
        <v>4232</v>
      </c>
      <c r="K525" s="10">
        <f>'Salary and Cost Data'!I454</f>
        <v>4558</v>
      </c>
      <c r="L525" s="10">
        <f>'Salary and Cost Data'!J454</f>
        <v>24724</v>
      </c>
      <c r="M525" s="9">
        <f>'Salary and Cost Data'!K454</f>
        <v>1</v>
      </c>
      <c r="AJ525" s="100"/>
      <c r="AK525" s="102"/>
    </row>
    <row r="526" spans="3:37" ht="15.6" hidden="1" x14ac:dyDescent="0.3">
      <c r="C526" s="8" t="str">
        <f>'Salary and Cost Data'!A455</f>
        <v>LTC TRAINEE V</v>
      </c>
      <c r="D526" s="9" t="str">
        <f>'Salary and Cost Data'!B455</f>
        <v>D</v>
      </c>
      <c r="E526" s="9" t="str">
        <f>'Salary and Cost Data'!C455</f>
        <v>D8F5IX</v>
      </c>
      <c r="F526" s="9" t="str">
        <f>'Salary and Cost Data'!D455</f>
        <v>D05</v>
      </c>
      <c r="G526" s="10">
        <f>'Salary and Cost Data'!E455</f>
        <v>3418</v>
      </c>
      <c r="H526" s="10">
        <f>'Salary and Cost Data'!F455</f>
        <v>3760</v>
      </c>
      <c r="I526" s="10">
        <f>'Salary and Cost Data'!G455</f>
        <v>4101</v>
      </c>
      <c r="J526" s="10">
        <f>'Salary and Cost Data'!H455</f>
        <v>4443</v>
      </c>
      <c r="K526" s="10">
        <f>'Salary and Cost Data'!I455</f>
        <v>4785</v>
      </c>
      <c r="L526" s="10">
        <f>'Salary and Cost Data'!J455</f>
        <v>24724</v>
      </c>
      <c r="M526" s="9">
        <f>'Salary and Cost Data'!K455</f>
        <v>1</v>
      </c>
      <c r="AJ526" s="100"/>
      <c r="AK526" s="102"/>
    </row>
    <row r="527" spans="3:37" ht="15.6" hidden="1" x14ac:dyDescent="0.3">
      <c r="C527" s="8" t="str">
        <f>'Salary and Cost Data'!A456</f>
        <v>LTC TRAINEE VII</v>
      </c>
      <c r="D527" s="9" t="str">
        <f>'Salary and Cost Data'!B456</f>
        <v>D</v>
      </c>
      <c r="E527" s="9" t="str">
        <f>'Salary and Cost Data'!C456</f>
        <v>D8F7IX</v>
      </c>
      <c r="F527" s="9" t="str">
        <f>'Salary and Cost Data'!D456</f>
        <v>D07</v>
      </c>
      <c r="G527" s="10">
        <f>'Salary and Cost Data'!E456</f>
        <v>3768</v>
      </c>
      <c r="H527" s="10">
        <f>'Salary and Cost Data'!F456</f>
        <v>4145</v>
      </c>
      <c r="I527" s="10">
        <f>'Salary and Cost Data'!G456</f>
        <v>4522</v>
      </c>
      <c r="J527" s="10">
        <f>'Salary and Cost Data'!H456</f>
        <v>4899</v>
      </c>
      <c r="K527" s="10">
        <f>'Salary and Cost Data'!I456</f>
        <v>5276</v>
      </c>
      <c r="L527" s="10">
        <f>'Salary and Cost Data'!J456</f>
        <v>24724</v>
      </c>
      <c r="M527" s="9">
        <f>'Salary and Cost Data'!K456</f>
        <v>0</v>
      </c>
      <c r="AJ527" s="100"/>
      <c r="AK527" s="102"/>
    </row>
    <row r="528" spans="3:37" ht="15.6" hidden="1" x14ac:dyDescent="0.3">
      <c r="C528" s="8" t="str">
        <f>'Salary and Cost Data'!A457</f>
        <v>MACHINING TRADES I</v>
      </c>
      <c r="D528" s="9" t="str">
        <f>'Salary and Cost Data'!B457</f>
        <v>D</v>
      </c>
      <c r="E528" s="9" t="str">
        <f>'Salary and Cost Data'!C457</f>
        <v>D6B1XX</v>
      </c>
      <c r="F528" s="9" t="str">
        <f>'Salary and Cost Data'!D457</f>
        <v>D09</v>
      </c>
      <c r="G528" s="10">
        <f>'Salary and Cost Data'!E457</f>
        <v>4154</v>
      </c>
      <c r="H528" s="10">
        <f>'Salary and Cost Data'!F457</f>
        <v>4570</v>
      </c>
      <c r="I528" s="10">
        <f>'Salary and Cost Data'!G457</f>
        <v>4985</v>
      </c>
      <c r="J528" s="10">
        <f>'Salary and Cost Data'!H457</f>
        <v>5401</v>
      </c>
      <c r="K528" s="10">
        <f>'Salary and Cost Data'!I457</f>
        <v>5816</v>
      </c>
      <c r="L528" s="10">
        <f>'Salary and Cost Data'!J457</f>
        <v>24724</v>
      </c>
      <c r="M528" s="9">
        <f>'Salary and Cost Data'!K457</f>
        <v>1</v>
      </c>
      <c r="AJ528" s="100"/>
      <c r="AK528" s="102"/>
    </row>
    <row r="529" spans="3:37" ht="15.6" hidden="1" x14ac:dyDescent="0.3">
      <c r="C529" s="8" t="str">
        <f>'Salary and Cost Data'!A458</f>
        <v>MACHINING TRADES II</v>
      </c>
      <c r="D529" s="9" t="str">
        <f>'Salary and Cost Data'!B458</f>
        <v>D</v>
      </c>
      <c r="E529" s="9" t="str">
        <f>'Salary and Cost Data'!C458</f>
        <v>D6B2XX</v>
      </c>
      <c r="F529" s="9" t="str">
        <f>'Salary and Cost Data'!D458</f>
        <v>D10</v>
      </c>
      <c r="G529" s="10">
        <f>'Salary and Cost Data'!E458</f>
        <v>4362</v>
      </c>
      <c r="H529" s="10">
        <f>'Salary and Cost Data'!F458</f>
        <v>4798</v>
      </c>
      <c r="I529" s="10">
        <f>'Salary and Cost Data'!G458</f>
        <v>5234</v>
      </c>
      <c r="J529" s="10">
        <f>'Salary and Cost Data'!H458</f>
        <v>5671</v>
      </c>
      <c r="K529" s="10">
        <f>'Salary and Cost Data'!I458</f>
        <v>6107</v>
      </c>
      <c r="L529" s="10">
        <f>'Salary and Cost Data'!J458</f>
        <v>24724</v>
      </c>
      <c r="M529" s="9">
        <f>'Salary and Cost Data'!K458</f>
        <v>1</v>
      </c>
      <c r="AJ529" s="100"/>
      <c r="AK529" s="102"/>
    </row>
    <row r="530" spans="3:37" ht="15.6" hidden="1" x14ac:dyDescent="0.3">
      <c r="C530" s="8" t="str">
        <f>'Salary and Cost Data'!A459</f>
        <v>MACHINING TRADES III</v>
      </c>
      <c r="D530" s="9" t="str">
        <f>'Salary and Cost Data'!B459</f>
        <v>D</v>
      </c>
      <c r="E530" s="9" t="str">
        <f>'Salary and Cost Data'!C459</f>
        <v>D6B3XX</v>
      </c>
      <c r="F530" s="9" t="str">
        <f>'Salary and Cost Data'!D459</f>
        <v>D12</v>
      </c>
      <c r="G530" s="10">
        <f>'Salary and Cost Data'!E459</f>
        <v>4809</v>
      </c>
      <c r="H530" s="10">
        <f>'Salary and Cost Data'!F459</f>
        <v>5290</v>
      </c>
      <c r="I530" s="10">
        <f>'Salary and Cost Data'!G459</f>
        <v>5771</v>
      </c>
      <c r="J530" s="10">
        <f>'Salary and Cost Data'!H459</f>
        <v>6252</v>
      </c>
      <c r="K530" s="10">
        <f>'Salary and Cost Data'!I459</f>
        <v>6733</v>
      </c>
      <c r="L530" s="10">
        <f>'Salary and Cost Data'!J459</f>
        <v>24724</v>
      </c>
      <c r="M530" s="9">
        <f>'Salary and Cost Data'!K459</f>
        <v>1</v>
      </c>
      <c r="AJ530" s="100"/>
      <c r="AK530" s="102"/>
    </row>
    <row r="531" spans="3:37" ht="15.6" hidden="1" x14ac:dyDescent="0.3">
      <c r="C531" s="8" t="str">
        <f>'Salary and Cost Data'!A460</f>
        <v>MACHINING TRADES IV</v>
      </c>
      <c r="D531" s="9" t="str">
        <f>'Salary and Cost Data'!B460</f>
        <v>D</v>
      </c>
      <c r="E531" s="9" t="str">
        <f>'Salary and Cost Data'!C460</f>
        <v>D6B4XX</v>
      </c>
      <c r="F531" s="9" t="str">
        <f>'Salary and Cost Data'!D460</f>
        <v>D15</v>
      </c>
      <c r="G531" s="10">
        <f>'Salary and Cost Data'!E460</f>
        <v>5567</v>
      </c>
      <c r="H531" s="10">
        <f>'Salary and Cost Data'!F460</f>
        <v>6124</v>
      </c>
      <c r="I531" s="10">
        <f>'Salary and Cost Data'!G460</f>
        <v>6681</v>
      </c>
      <c r="J531" s="10">
        <f>'Salary and Cost Data'!H460</f>
        <v>7238</v>
      </c>
      <c r="K531" s="10">
        <f>'Salary and Cost Data'!I460</f>
        <v>7794</v>
      </c>
      <c r="L531" s="10">
        <f>'Salary and Cost Data'!J460</f>
        <v>24724</v>
      </c>
      <c r="M531" s="9">
        <f>'Salary and Cost Data'!K460</f>
        <v>0</v>
      </c>
      <c r="AJ531" s="100"/>
      <c r="AK531" s="102"/>
    </row>
    <row r="532" spans="3:37" ht="15.6" hidden="1" x14ac:dyDescent="0.3">
      <c r="C532" s="8" t="str">
        <f>'Salary and Cost Data'!A461</f>
        <v>MANAGEMENT</v>
      </c>
      <c r="D532" s="9" t="str">
        <f>'Salary and Cost Data'!B461</f>
        <v>H</v>
      </c>
      <c r="E532" s="9" t="str">
        <f>'Salary and Cost Data'!C461</f>
        <v>H6G8XX</v>
      </c>
      <c r="F532" s="9" t="str">
        <f>'Salary and Cost Data'!D461</f>
        <v>H24</v>
      </c>
      <c r="G532" s="10">
        <f>'Salary and Cost Data'!E461</f>
        <v>8637</v>
      </c>
      <c r="H532" s="10">
        <f>'Salary and Cost Data'!F461</f>
        <v>9933</v>
      </c>
      <c r="I532" s="10">
        <f>'Salary and Cost Data'!G461</f>
        <v>11228</v>
      </c>
      <c r="J532" s="10">
        <f>'Salary and Cost Data'!H461</f>
        <v>12524</v>
      </c>
      <c r="K532" s="10">
        <f>'Salary and Cost Data'!I461</f>
        <v>13820</v>
      </c>
      <c r="L532" s="10">
        <f>'Salary and Cost Data'!J461</f>
        <v>24724</v>
      </c>
      <c r="M532" s="9">
        <f>'Salary and Cost Data'!K461</f>
        <v>0</v>
      </c>
      <c r="AJ532" s="100"/>
      <c r="AK532" s="102"/>
    </row>
    <row r="533" spans="3:37" ht="15.6" hidden="1" x14ac:dyDescent="0.3">
      <c r="C533" s="8" t="str">
        <f>'Salary and Cost Data'!A462</f>
        <v>MATERIALS HANDLER I</v>
      </c>
      <c r="D533" s="9" t="str">
        <f>'Salary and Cost Data'!B462</f>
        <v>D</v>
      </c>
      <c r="E533" s="9" t="str">
        <f>'Salary and Cost Data'!C462</f>
        <v>D8G1XX</v>
      </c>
      <c r="F533" s="9" t="str">
        <f>'Salary and Cost Data'!D462</f>
        <v>D05</v>
      </c>
      <c r="G533" s="10">
        <f>'Salary and Cost Data'!E462</f>
        <v>3418</v>
      </c>
      <c r="H533" s="10">
        <f>'Salary and Cost Data'!F462</f>
        <v>3760</v>
      </c>
      <c r="I533" s="10">
        <f>'Salary and Cost Data'!G462</f>
        <v>4101</v>
      </c>
      <c r="J533" s="10">
        <f>'Salary and Cost Data'!H462</f>
        <v>4443</v>
      </c>
      <c r="K533" s="10">
        <f>'Salary and Cost Data'!I462</f>
        <v>4785</v>
      </c>
      <c r="L533" s="10">
        <f>'Salary and Cost Data'!J462</f>
        <v>24724</v>
      </c>
      <c r="M533" s="9">
        <f>'Salary and Cost Data'!K462</f>
        <v>1</v>
      </c>
      <c r="AJ533" s="100"/>
      <c r="AK533" s="102"/>
    </row>
    <row r="534" spans="3:37" ht="15.6" hidden="1" x14ac:dyDescent="0.3">
      <c r="C534" s="8" t="str">
        <f>'Salary and Cost Data'!A463</f>
        <v>MATERIALS HANDLER II</v>
      </c>
      <c r="D534" s="9" t="str">
        <f>'Salary and Cost Data'!B463</f>
        <v>D</v>
      </c>
      <c r="E534" s="9" t="str">
        <f>'Salary and Cost Data'!C463</f>
        <v>D8G2XX</v>
      </c>
      <c r="F534" s="9" t="str">
        <f>'Salary and Cost Data'!D463</f>
        <v>D07</v>
      </c>
      <c r="G534" s="10">
        <f>'Salary and Cost Data'!E463</f>
        <v>3768</v>
      </c>
      <c r="H534" s="10">
        <f>'Salary and Cost Data'!F463</f>
        <v>4145</v>
      </c>
      <c r="I534" s="10">
        <f>'Salary and Cost Data'!G463</f>
        <v>4522</v>
      </c>
      <c r="J534" s="10">
        <f>'Salary and Cost Data'!H463</f>
        <v>4899</v>
      </c>
      <c r="K534" s="10">
        <f>'Salary and Cost Data'!I463</f>
        <v>5276</v>
      </c>
      <c r="L534" s="10">
        <f>'Salary and Cost Data'!J463</f>
        <v>24724</v>
      </c>
      <c r="M534" s="9">
        <f>'Salary and Cost Data'!K463</f>
        <v>1</v>
      </c>
      <c r="AJ534" s="100"/>
      <c r="AK534" s="102"/>
    </row>
    <row r="535" spans="3:37" ht="15.6" hidden="1" x14ac:dyDescent="0.3">
      <c r="C535" s="8" t="str">
        <f>'Salary and Cost Data'!A464</f>
        <v>MATERIALS HANDLER III</v>
      </c>
      <c r="D535" s="9" t="str">
        <f>'Salary and Cost Data'!B464</f>
        <v>D</v>
      </c>
      <c r="E535" s="9" t="str">
        <f>'Salary and Cost Data'!C464</f>
        <v>D8G3XX</v>
      </c>
      <c r="F535" s="9" t="str">
        <f>'Salary and Cost Data'!D464</f>
        <v>D10</v>
      </c>
      <c r="G535" s="10">
        <f>'Salary and Cost Data'!E464</f>
        <v>4362</v>
      </c>
      <c r="H535" s="10">
        <f>'Salary and Cost Data'!F464</f>
        <v>4798</v>
      </c>
      <c r="I535" s="10">
        <f>'Salary and Cost Data'!G464</f>
        <v>5234</v>
      </c>
      <c r="J535" s="10">
        <f>'Salary and Cost Data'!H464</f>
        <v>5671</v>
      </c>
      <c r="K535" s="10">
        <f>'Salary and Cost Data'!I464</f>
        <v>6107</v>
      </c>
      <c r="L535" s="10">
        <f>'Salary and Cost Data'!J464</f>
        <v>24724</v>
      </c>
      <c r="M535" s="9">
        <f>'Salary and Cost Data'!K464</f>
        <v>1</v>
      </c>
      <c r="AJ535" s="100"/>
      <c r="AK535" s="102"/>
    </row>
    <row r="536" spans="3:37" ht="15.6" hidden="1" x14ac:dyDescent="0.3">
      <c r="C536" s="8" t="str">
        <f>'Salary and Cost Data'!A465</f>
        <v>MATERIALS SUPERVISOR</v>
      </c>
      <c r="D536" s="9" t="str">
        <f>'Salary and Cost Data'!B465</f>
        <v>D</v>
      </c>
      <c r="E536" s="9" t="str">
        <f>'Salary and Cost Data'!C465</f>
        <v>D8G4XX</v>
      </c>
      <c r="F536" s="9" t="str">
        <f>'Salary and Cost Data'!D465</f>
        <v>D12</v>
      </c>
      <c r="G536" s="10">
        <f>'Salary and Cost Data'!E465</f>
        <v>4809</v>
      </c>
      <c r="H536" s="10">
        <f>'Salary and Cost Data'!F465</f>
        <v>5290</v>
      </c>
      <c r="I536" s="10">
        <f>'Salary and Cost Data'!G465</f>
        <v>5771</v>
      </c>
      <c r="J536" s="10">
        <f>'Salary and Cost Data'!H465</f>
        <v>6252</v>
      </c>
      <c r="K536" s="10">
        <f>'Salary and Cost Data'!I465</f>
        <v>6733</v>
      </c>
      <c r="L536" s="10">
        <f>'Salary and Cost Data'!J465</f>
        <v>24724</v>
      </c>
      <c r="M536" s="9">
        <f>'Salary and Cost Data'!K465</f>
        <v>0</v>
      </c>
      <c r="AJ536" s="100"/>
      <c r="AK536" s="102"/>
    </row>
    <row r="537" spans="3:37" ht="15.6" hidden="1" x14ac:dyDescent="0.3">
      <c r="C537" s="8" t="str">
        <f>'Salary and Cost Data'!A466</f>
        <v>MEDIA SPECIALIST I</v>
      </c>
      <c r="D537" s="9" t="str">
        <f>'Salary and Cost Data'!B466</f>
        <v>H</v>
      </c>
      <c r="E537" s="9" t="str">
        <f>'Salary and Cost Data'!C466</f>
        <v>H3I2TX</v>
      </c>
      <c r="F537" s="9" t="str">
        <f>'Salary and Cost Data'!D466</f>
        <v>H03</v>
      </c>
      <c r="G537" s="10">
        <f>'Salary and Cost Data'!E466</f>
        <v>3100</v>
      </c>
      <c r="H537" s="10">
        <f>'Salary and Cost Data'!F466</f>
        <v>3565</v>
      </c>
      <c r="I537" s="10">
        <f>'Salary and Cost Data'!G466</f>
        <v>4030</v>
      </c>
      <c r="J537" s="10">
        <f>'Salary and Cost Data'!H466</f>
        <v>4495</v>
      </c>
      <c r="K537" s="10">
        <f>'Salary and Cost Data'!I466</f>
        <v>4960</v>
      </c>
      <c r="L537" s="10">
        <f>'Salary and Cost Data'!J466</f>
        <v>24724</v>
      </c>
      <c r="M537" s="9">
        <f>'Salary and Cost Data'!K466</f>
        <v>1</v>
      </c>
      <c r="AJ537" s="100"/>
      <c r="AK537" s="102"/>
    </row>
    <row r="538" spans="3:37" ht="15.6" hidden="1" x14ac:dyDescent="0.3">
      <c r="C538" s="8" t="str">
        <f>'Salary and Cost Data'!A467</f>
        <v>MEDIA SPECIALIST II</v>
      </c>
      <c r="D538" s="9" t="str">
        <f>'Salary and Cost Data'!B467</f>
        <v>H</v>
      </c>
      <c r="E538" s="9" t="str">
        <f>'Salary and Cost Data'!C467</f>
        <v>H3I3XX</v>
      </c>
      <c r="F538" s="9" t="str">
        <f>'Salary and Cost Data'!D467</f>
        <v>H04</v>
      </c>
      <c r="G538" s="10">
        <f>'Salary and Cost Data'!E467</f>
        <v>3255</v>
      </c>
      <c r="H538" s="10">
        <f>'Salary and Cost Data'!F467</f>
        <v>3743</v>
      </c>
      <c r="I538" s="10">
        <f>'Salary and Cost Data'!G467</f>
        <v>4231</v>
      </c>
      <c r="J538" s="10">
        <f>'Salary and Cost Data'!H467</f>
        <v>4720</v>
      </c>
      <c r="K538" s="10">
        <f>'Salary and Cost Data'!I467</f>
        <v>5209</v>
      </c>
      <c r="L538" s="10">
        <f>'Salary and Cost Data'!J467</f>
        <v>24724</v>
      </c>
      <c r="M538" s="9">
        <f>'Salary and Cost Data'!K467</f>
        <v>1</v>
      </c>
      <c r="AJ538" s="100"/>
      <c r="AK538" s="102"/>
    </row>
    <row r="539" spans="3:37" ht="15.6" hidden="1" x14ac:dyDescent="0.3">
      <c r="C539" s="8" t="str">
        <f>'Salary and Cost Data'!A468</f>
        <v>MEDIA SPECIALIST III</v>
      </c>
      <c r="D539" s="9" t="str">
        <f>'Salary and Cost Data'!B468</f>
        <v>H</v>
      </c>
      <c r="E539" s="9" t="str">
        <f>'Salary and Cost Data'!C468</f>
        <v>H3I4XX</v>
      </c>
      <c r="F539" s="9" t="str">
        <f>'Salary and Cost Data'!D468</f>
        <v>H09</v>
      </c>
      <c r="G539" s="10">
        <f>'Salary and Cost Data'!E468</f>
        <v>4154</v>
      </c>
      <c r="H539" s="10">
        <f>'Salary and Cost Data'!F468</f>
        <v>4778</v>
      </c>
      <c r="I539" s="10">
        <f>'Salary and Cost Data'!G468</f>
        <v>5401</v>
      </c>
      <c r="J539" s="10">
        <f>'Salary and Cost Data'!H468</f>
        <v>6025</v>
      </c>
      <c r="K539" s="10">
        <f>'Salary and Cost Data'!I468</f>
        <v>6648</v>
      </c>
      <c r="L539" s="10">
        <f>'Salary and Cost Data'!J468</f>
        <v>24724</v>
      </c>
      <c r="M539" s="9">
        <f>'Salary and Cost Data'!K468</f>
        <v>1</v>
      </c>
      <c r="AJ539" s="100"/>
      <c r="AK539" s="102"/>
    </row>
    <row r="540" spans="3:37" ht="15.6" hidden="1" x14ac:dyDescent="0.3">
      <c r="C540" s="8" t="str">
        <f>'Salary and Cost Data'!A469</f>
        <v>MEDIA SPECIALIST INTERN</v>
      </c>
      <c r="D540" s="9" t="str">
        <f>'Salary and Cost Data'!B469</f>
        <v>H</v>
      </c>
      <c r="E540" s="9" t="str">
        <f>'Salary and Cost Data'!C469</f>
        <v>H3I1IX</v>
      </c>
      <c r="F540" s="9" t="str">
        <f>'Salary and Cost Data'!D469</f>
        <v>H01</v>
      </c>
      <c r="G540" s="10">
        <f>'Salary and Cost Data'!E469</f>
        <v>2812</v>
      </c>
      <c r="H540" s="10">
        <f>'Salary and Cost Data'!F469</f>
        <v>3234</v>
      </c>
      <c r="I540" s="10">
        <f>'Salary and Cost Data'!G469</f>
        <v>3655</v>
      </c>
      <c r="J540" s="10">
        <f>'Salary and Cost Data'!H469</f>
        <v>4077</v>
      </c>
      <c r="K540" s="10">
        <f>'Salary and Cost Data'!I469</f>
        <v>4499</v>
      </c>
      <c r="L540" s="10">
        <f>'Salary and Cost Data'!J469</f>
        <v>24724</v>
      </c>
      <c r="M540" s="9">
        <f>'Salary and Cost Data'!K469</f>
        <v>1</v>
      </c>
      <c r="AJ540" s="100"/>
      <c r="AK540" s="102"/>
    </row>
    <row r="541" spans="3:37" ht="15.6" hidden="1" x14ac:dyDescent="0.3">
      <c r="C541" s="8" t="str">
        <f>'Salary and Cost Data'!A470</f>
        <v>MEDIA SPECIALIST IV</v>
      </c>
      <c r="D541" s="9" t="str">
        <f>'Salary and Cost Data'!B470</f>
        <v>H</v>
      </c>
      <c r="E541" s="9" t="str">
        <f>'Salary and Cost Data'!C470</f>
        <v>H3I5XX</v>
      </c>
      <c r="F541" s="9" t="str">
        <f>'Salary and Cost Data'!D470</f>
        <v>H12</v>
      </c>
      <c r="G541" s="10">
        <f>'Salary and Cost Data'!E470</f>
        <v>4809</v>
      </c>
      <c r="H541" s="10">
        <f>'Salary and Cost Data'!F470</f>
        <v>5531</v>
      </c>
      <c r="I541" s="10">
        <f>'Salary and Cost Data'!G470</f>
        <v>6252</v>
      </c>
      <c r="J541" s="10">
        <f>'Salary and Cost Data'!H470</f>
        <v>6974</v>
      </c>
      <c r="K541" s="10">
        <f>'Salary and Cost Data'!I470</f>
        <v>7695</v>
      </c>
      <c r="L541" s="10">
        <f>'Salary and Cost Data'!J470</f>
        <v>24724</v>
      </c>
      <c r="M541" s="9">
        <f>'Salary and Cost Data'!K470</f>
        <v>0</v>
      </c>
      <c r="AJ541" s="100"/>
      <c r="AK541" s="102"/>
    </row>
    <row r="542" spans="3:37" ht="15.6" hidden="1" x14ac:dyDescent="0.3">
      <c r="C542" s="8" t="str">
        <f>'Salary and Cost Data'!A471</f>
        <v>MEDIA SPECIALIST V</v>
      </c>
      <c r="D542" s="9" t="str">
        <f>'Salary and Cost Data'!B471</f>
        <v>H</v>
      </c>
      <c r="E542" s="9" t="str">
        <f>'Salary and Cost Data'!C471</f>
        <v>H3I6XX</v>
      </c>
      <c r="F542" s="9" t="str">
        <f>'Salary and Cost Data'!D471</f>
        <v>H13</v>
      </c>
      <c r="G542" s="10">
        <f>'Salary and Cost Data'!E471</f>
        <v>5050</v>
      </c>
      <c r="H542" s="10">
        <f>'Salary and Cost Data'!F471</f>
        <v>5808</v>
      </c>
      <c r="I542" s="10">
        <f>'Salary and Cost Data'!G471</f>
        <v>6565</v>
      </c>
      <c r="J542" s="10">
        <f>'Salary and Cost Data'!H471</f>
        <v>7323</v>
      </c>
      <c r="K542" s="10">
        <f>'Salary and Cost Data'!I471</f>
        <v>8080</v>
      </c>
      <c r="L542" s="10">
        <f>'Salary and Cost Data'!J471</f>
        <v>24724</v>
      </c>
      <c r="M542" s="9">
        <f>'Salary and Cost Data'!K471</f>
        <v>0</v>
      </c>
      <c r="AJ542" s="100"/>
      <c r="AK542" s="102"/>
    </row>
    <row r="543" spans="3:37" ht="15.6" hidden="1" x14ac:dyDescent="0.3">
      <c r="C543" s="8" t="str">
        <f>'Salary and Cost Data'!A472</f>
        <v>MEDICAL RECORDS TECH I</v>
      </c>
      <c r="D543" s="9" t="str">
        <f>'Salary and Cost Data'!B472</f>
        <v>G</v>
      </c>
      <c r="E543" s="9" t="str">
        <f>'Salary and Cost Data'!C472</f>
        <v>G3D1XX</v>
      </c>
      <c r="F543" s="9" t="str">
        <f>'Salary and Cost Data'!D472</f>
        <v>G03</v>
      </c>
      <c r="G543" s="10">
        <f>'Salary and Cost Data'!E472</f>
        <v>3100</v>
      </c>
      <c r="H543" s="10">
        <f>'Salary and Cost Data'!F472</f>
        <v>3410</v>
      </c>
      <c r="I543" s="10">
        <f>'Salary and Cost Data'!G472</f>
        <v>3720</v>
      </c>
      <c r="J543" s="10">
        <f>'Salary and Cost Data'!H472</f>
        <v>4030</v>
      </c>
      <c r="K543" s="10">
        <f>'Salary and Cost Data'!I472</f>
        <v>4340</v>
      </c>
      <c r="L543" s="10">
        <f>'Salary and Cost Data'!J472</f>
        <v>24724</v>
      </c>
      <c r="M543" s="9">
        <f>'Salary and Cost Data'!K472</f>
        <v>1</v>
      </c>
      <c r="AJ543" s="100"/>
      <c r="AK543" s="102"/>
    </row>
    <row r="544" spans="3:37" ht="15.6" hidden="1" x14ac:dyDescent="0.3">
      <c r="C544" s="8" t="str">
        <f>'Salary and Cost Data'!A473</f>
        <v>MEDICAL RECORDS TECH II</v>
      </c>
      <c r="D544" s="9" t="str">
        <f>'Salary and Cost Data'!B473</f>
        <v>G</v>
      </c>
      <c r="E544" s="9" t="str">
        <f>'Salary and Cost Data'!C473</f>
        <v>G3D2XX</v>
      </c>
      <c r="F544" s="9" t="str">
        <f>'Salary and Cost Data'!D473</f>
        <v>G10</v>
      </c>
      <c r="G544" s="10">
        <f>'Salary and Cost Data'!E473</f>
        <v>4362</v>
      </c>
      <c r="H544" s="10">
        <f>'Salary and Cost Data'!F473</f>
        <v>4798</v>
      </c>
      <c r="I544" s="10">
        <f>'Salary and Cost Data'!G473</f>
        <v>5234</v>
      </c>
      <c r="J544" s="10">
        <f>'Salary and Cost Data'!H473</f>
        <v>5671</v>
      </c>
      <c r="K544" s="10">
        <f>'Salary and Cost Data'!I473</f>
        <v>6107</v>
      </c>
      <c r="L544" s="10">
        <f>'Salary and Cost Data'!J473</f>
        <v>24724</v>
      </c>
      <c r="M544" s="9">
        <f>'Salary and Cost Data'!K473</f>
        <v>1</v>
      </c>
      <c r="AJ544" s="100"/>
      <c r="AK544" s="102"/>
    </row>
    <row r="545" spans="3:37" ht="15.6" hidden="1" x14ac:dyDescent="0.3">
      <c r="C545" s="8" t="str">
        <f>'Salary and Cost Data'!A474</f>
        <v>MEDICAL RECORDS TECH III</v>
      </c>
      <c r="D545" s="9" t="str">
        <f>'Salary and Cost Data'!B474</f>
        <v>G</v>
      </c>
      <c r="E545" s="9" t="str">
        <f>'Salary and Cost Data'!C474</f>
        <v>G3D3XX</v>
      </c>
      <c r="F545" s="9" t="str">
        <f>'Salary and Cost Data'!D474</f>
        <v>G12</v>
      </c>
      <c r="G545" s="10">
        <f>'Salary and Cost Data'!E474</f>
        <v>4809</v>
      </c>
      <c r="H545" s="10">
        <f>'Salary and Cost Data'!F474</f>
        <v>5290</v>
      </c>
      <c r="I545" s="10">
        <f>'Salary and Cost Data'!G474</f>
        <v>5771</v>
      </c>
      <c r="J545" s="10">
        <f>'Salary and Cost Data'!H474</f>
        <v>6252</v>
      </c>
      <c r="K545" s="10">
        <f>'Salary and Cost Data'!I474</f>
        <v>6733</v>
      </c>
      <c r="L545" s="10">
        <f>'Salary and Cost Data'!J474</f>
        <v>24724</v>
      </c>
      <c r="M545" s="9">
        <f>'Salary and Cost Data'!K474</f>
        <v>1</v>
      </c>
      <c r="AJ545" s="100"/>
      <c r="AK545" s="102"/>
    </row>
    <row r="546" spans="3:37" ht="15.6" hidden="1" x14ac:dyDescent="0.3">
      <c r="C546" s="8" t="str">
        <f>'Salary and Cost Data'!A475</f>
        <v>MENTAL HLTH CLINICIAN I</v>
      </c>
      <c r="D546" s="9" t="str">
        <f>'Salary and Cost Data'!B475</f>
        <v>C</v>
      </c>
      <c r="E546" s="9" t="str">
        <f>'Salary and Cost Data'!C475</f>
        <v>C6U1XX</v>
      </c>
      <c r="F546" s="9" t="str">
        <f>'Salary and Cost Data'!D475</f>
        <v>C07</v>
      </c>
      <c r="G546" s="10">
        <f>'Salary and Cost Data'!E475</f>
        <v>3758</v>
      </c>
      <c r="H546" s="10">
        <f>'Salary and Cost Data'!F475</f>
        <v>4134</v>
      </c>
      <c r="I546" s="10">
        <f>'Salary and Cost Data'!G475</f>
        <v>4510</v>
      </c>
      <c r="J546" s="10">
        <f>'Salary and Cost Data'!H475</f>
        <v>4886</v>
      </c>
      <c r="K546" s="10">
        <f>'Salary and Cost Data'!I475</f>
        <v>5262</v>
      </c>
      <c r="L546" s="10">
        <f>'Salary and Cost Data'!J475</f>
        <v>24724</v>
      </c>
      <c r="M546" s="9">
        <f>'Salary and Cost Data'!K475</f>
        <v>1</v>
      </c>
      <c r="AJ546" s="100"/>
      <c r="AK546" s="102"/>
    </row>
    <row r="547" spans="3:37" ht="15.6" hidden="1" x14ac:dyDescent="0.3">
      <c r="C547" s="8" t="str">
        <f>'Salary and Cost Data'!A476</f>
        <v>MENTAL HLTH CLINICIAN II</v>
      </c>
      <c r="D547" s="9" t="str">
        <f>'Salary and Cost Data'!B476</f>
        <v>C</v>
      </c>
      <c r="E547" s="9" t="str">
        <f>'Salary and Cost Data'!C476</f>
        <v>C6U2XX</v>
      </c>
      <c r="F547" s="9" t="str">
        <f>'Salary and Cost Data'!D476</f>
        <v>C08</v>
      </c>
      <c r="G547" s="10">
        <f>'Salary and Cost Data'!E476</f>
        <v>3946</v>
      </c>
      <c r="H547" s="10">
        <f>'Salary and Cost Data'!F476</f>
        <v>4341</v>
      </c>
      <c r="I547" s="10">
        <f>'Salary and Cost Data'!G476</f>
        <v>4736</v>
      </c>
      <c r="J547" s="10">
        <f>'Salary and Cost Data'!H476</f>
        <v>5131</v>
      </c>
      <c r="K547" s="10">
        <f>'Salary and Cost Data'!I476</f>
        <v>5525</v>
      </c>
      <c r="L547" s="10">
        <f>'Salary and Cost Data'!J476</f>
        <v>24724</v>
      </c>
      <c r="M547" s="9">
        <f>'Salary and Cost Data'!K476</f>
        <v>1</v>
      </c>
      <c r="AJ547" s="100"/>
      <c r="AK547" s="102"/>
    </row>
    <row r="548" spans="3:37" ht="15.6" hidden="1" x14ac:dyDescent="0.3">
      <c r="C548" s="8" t="str">
        <f>'Salary and Cost Data'!A477</f>
        <v>MENTAL HLTH CLINICIAN III</v>
      </c>
      <c r="D548" s="9" t="str">
        <f>'Salary and Cost Data'!B477</f>
        <v>C</v>
      </c>
      <c r="E548" s="9" t="str">
        <f>'Salary and Cost Data'!C477</f>
        <v>C6U3XX</v>
      </c>
      <c r="F548" s="9" t="str">
        <f>'Salary and Cost Data'!D477</f>
        <v>C09</v>
      </c>
      <c r="G548" s="10">
        <f>'Salary and Cost Data'!E477</f>
        <v>4144</v>
      </c>
      <c r="H548" s="10">
        <f>'Salary and Cost Data'!F477</f>
        <v>4559</v>
      </c>
      <c r="I548" s="10">
        <f>'Salary and Cost Data'!G477</f>
        <v>4973</v>
      </c>
      <c r="J548" s="10">
        <f>'Salary and Cost Data'!H477</f>
        <v>5387</v>
      </c>
      <c r="K548" s="10">
        <f>'Salary and Cost Data'!I477</f>
        <v>5801</v>
      </c>
      <c r="L548" s="10">
        <f>'Salary and Cost Data'!J477</f>
        <v>24724</v>
      </c>
      <c r="M548" s="9">
        <f>'Salary and Cost Data'!K477</f>
        <v>1</v>
      </c>
      <c r="AJ548" s="100"/>
      <c r="AK548" s="102"/>
    </row>
    <row r="549" spans="3:37" ht="15.6" hidden="1" x14ac:dyDescent="0.3">
      <c r="C549" s="8" t="str">
        <f>'Salary and Cost Data'!A478</f>
        <v>MID-LEVEL PROVIDER</v>
      </c>
      <c r="D549" s="9" t="str">
        <f>'Salary and Cost Data'!B478</f>
        <v>C</v>
      </c>
      <c r="E549" s="9" t="str">
        <f>'Salary and Cost Data'!C478</f>
        <v>C6S4XX</v>
      </c>
      <c r="F549" s="9" t="str">
        <f>'Salary and Cost Data'!D478</f>
        <v>C24</v>
      </c>
      <c r="G549" s="10">
        <f>'Salary and Cost Data'!E478</f>
        <v>8615</v>
      </c>
      <c r="H549" s="10">
        <f>'Salary and Cost Data'!F478</f>
        <v>9477</v>
      </c>
      <c r="I549" s="10">
        <f>'Salary and Cost Data'!G478</f>
        <v>10338</v>
      </c>
      <c r="J549" s="10">
        <f>'Salary and Cost Data'!H478</f>
        <v>11199</v>
      </c>
      <c r="K549" s="10">
        <f>'Salary and Cost Data'!I478</f>
        <v>12060</v>
      </c>
      <c r="L549" s="10">
        <f>'Salary and Cost Data'!J478</f>
        <v>24724</v>
      </c>
      <c r="M549" s="9">
        <f>'Salary and Cost Data'!K478</f>
        <v>1</v>
      </c>
      <c r="AJ549" s="100"/>
      <c r="AK549" s="102"/>
    </row>
    <row r="550" spans="3:37" ht="15.6" hidden="1" x14ac:dyDescent="0.3">
      <c r="C550" s="8" t="str">
        <f>'Salary and Cost Data'!A479</f>
        <v>MKTG &amp; COMM SPEC I</v>
      </c>
      <c r="D550" s="9" t="str">
        <f>'Salary and Cost Data'!B479</f>
        <v>H</v>
      </c>
      <c r="E550" s="9" t="str">
        <f>'Salary and Cost Data'!C479</f>
        <v>H4K1XX</v>
      </c>
      <c r="F550" s="9" t="str">
        <f>'Salary and Cost Data'!D479</f>
        <v>H08</v>
      </c>
      <c r="G550" s="10">
        <f>'Salary and Cost Data'!E479</f>
        <v>3956</v>
      </c>
      <c r="H550" s="10">
        <f>'Salary and Cost Data'!F479</f>
        <v>4550</v>
      </c>
      <c r="I550" s="10">
        <f>'Salary and Cost Data'!G479</f>
        <v>5144</v>
      </c>
      <c r="J550" s="10">
        <f>'Salary and Cost Data'!H479</f>
        <v>5737</v>
      </c>
      <c r="K550" s="10">
        <f>'Salary and Cost Data'!I479</f>
        <v>6330</v>
      </c>
      <c r="L550" s="10">
        <f>'Salary and Cost Data'!J479</f>
        <v>24724</v>
      </c>
      <c r="M550" s="9">
        <f>'Salary and Cost Data'!K479</f>
        <v>0</v>
      </c>
      <c r="AJ550" s="100"/>
      <c r="AK550" s="102"/>
    </row>
    <row r="551" spans="3:37" ht="15.6" hidden="1" x14ac:dyDescent="0.3">
      <c r="C551" s="8" t="str">
        <f>'Salary and Cost Data'!A480</f>
        <v>MKTG &amp; COMM SPEC II</v>
      </c>
      <c r="D551" s="9" t="str">
        <f>'Salary and Cost Data'!B480</f>
        <v>H</v>
      </c>
      <c r="E551" s="9" t="str">
        <f>'Salary and Cost Data'!C480</f>
        <v>H4K2XX</v>
      </c>
      <c r="F551" s="9" t="str">
        <f>'Salary and Cost Data'!D480</f>
        <v>H09</v>
      </c>
      <c r="G551" s="10">
        <f>'Salary and Cost Data'!E480</f>
        <v>4154</v>
      </c>
      <c r="H551" s="10">
        <f>'Salary and Cost Data'!F480</f>
        <v>4778</v>
      </c>
      <c r="I551" s="10">
        <f>'Salary and Cost Data'!G480</f>
        <v>5401</v>
      </c>
      <c r="J551" s="10">
        <f>'Salary and Cost Data'!H480</f>
        <v>6025</v>
      </c>
      <c r="K551" s="10">
        <f>'Salary and Cost Data'!I480</f>
        <v>6648</v>
      </c>
      <c r="L551" s="10">
        <f>'Salary and Cost Data'!J480</f>
        <v>24724</v>
      </c>
      <c r="M551" s="9">
        <f>'Salary and Cost Data'!K480</f>
        <v>0</v>
      </c>
      <c r="AJ551" s="100"/>
      <c r="AK551" s="102"/>
    </row>
    <row r="552" spans="3:37" ht="15.6" hidden="1" x14ac:dyDescent="0.3">
      <c r="C552" s="8" t="str">
        <f>'Salary and Cost Data'!A481</f>
        <v>MKTG &amp; COMM SPEC III</v>
      </c>
      <c r="D552" s="9" t="str">
        <f>'Salary and Cost Data'!B481</f>
        <v>H</v>
      </c>
      <c r="E552" s="9" t="str">
        <f>'Salary and Cost Data'!C481</f>
        <v>H4K3XX</v>
      </c>
      <c r="F552" s="9" t="str">
        <f>'Salary and Cost Data'!D481</f>
        <v>H12</v>
      </c>
      <c r="G552" s="10">
        <f>'Salary and Cost Data'!E481</f>
        <v>4809</v>
      </c>
      <c r="H552" s="10">
        <f>'Salary and Cost Data'!F481</f>
        <v>5531</v>
      </c>
      <c r="I552" s="10">
        <f>'Salary and Cost Data'!G481</f>
        <v>6252</v>
      </c>
      <c r="J552" s="10">
        <f>'Salary and Cost Data'!H481</f>
        <v>6974</v>
      </c>
      <c r="K552" s="10">
        <f>'Salary and Cost Data'!I481</f>
        <v>7695</v>
      </c>
      <c r="L552" s="10">
        <f>'Salary and Cost Data'!J481</f>
        <v>24724</v>
      </c>
      <c r="M552" s="9">
        <f>'Salary and Cost Data'!K481</f>
        <v>0</v>
      </c>
      <c r="AJ552" s="100"/>
      <c r="AK552" s="102"/>
    </row>
    <row r="553" spans="3:37" ht="15.6" hidden="1" x14ac:dyDescent="0.3">
      <c r="C553" s="8" t="str">
        <f>'Salary and Cost Data'!A482</f>
        <v>MKTG &amp; COMM SPEC IV</v>
      </c>
      <c r="D553" s="9" t="str">
        <f>'Salary and Cost Data'!B482</f>
        <v>H</v>
      </c>
      <c r="E553" s="9" t="str">
        <f>'Salary and Cost Data'!C482</f>
        <v>H4K4XX</v>
      </c>
      <c r="F553" s="9" t="str">
        <f>'Salary and Cost Data'!D482</f>
        <v>H16</v>
      </c>
      <c r="G553" s="10">
        <f>'Salary and Cost Data'!E482</f>
        <v>5845</v>
      </c>
      <c r="H553" s="10">
        <f>'Salary and Cost Data'!F482</f>
        <v>6722</v>
      </c>
      <c r="I553" s="10">
        <f>'Salary and Cost Data'!G482</f>
        <v>7599</v>
      </c>
      <c r="J553" s="10">
        <f>'Salary and Cost Data'!H482</f>
        <v>8476</v>
      </c>
      <c r="K553" s="10">
        <f>'Salary and Cost Data'!I482</f>
        <v>9353</v>
      </c>
      <c r="L553" s="10">
        <f>'Salary and Cost Data'!J482</f>
        <v>24724</v>
      </c>
      <c r="M553" s="9">
        <f>'Salary and Cost Data'!K482</f>
        <v>0</v>
      </c>
      <c r="AJ553" s="100"/>
      <c r="AK553" s="102"/>
    </row>
    <row r="554" spans="3:37" ht="15.6" hidden="1" x14ac:dyDescent="0.3">
      <c r="C554" s="8" t="str">
        <f>'Salary and Cost Data'!A483</f>
        <v>MKTG &amp; COMM SPEC V</v>
      </c>
      <c r="D554" s="9" t="str">
        <f>'Salary and Cost Data'!B483</f>
        <v>H</v>
      </c>
      <c r="E554" s="9" t="str">
        <f>'Salary and Cost Data'!C483</f>
        <v>H4K5XX</v>
      </c>
      <c r="F554" s="9" t="str">
        <f>'Salary and Cost Data'!D483</f>
        <v>H21</v>
      </c>
      <c r="G554" s="10">
        <f>'Salary and Cost Data'!E483</f>
        <v>7460</v>
      </c>
      <c r="H554" s="10">
        <f>'Salary and Cost Data'!F483</f>
        <v>8580</v>
      </c>
      <c r="I554" s="10">
        <f>'Salary and Cost Data'!G483</f>
        <v>9700</v>
      </c>
      <c r="J554" s="10">
        <f>'Salary and Cost Data'!H483</f>
        <v>10819</v>
      </c>
      <c r="K554" s="10">
        <f>'Salary and Cost Data'!I483</f>
        <v>11938</v>
      </c>
      <c r="L554" s="10">
        <f>'Salary and Cost Data'!J483</f>
        <v>24724</v>
      </c>
      <c r="M554" s="9">
        <f>'Salary and Cost Data'!K483</f>
        <v>0</v>
      </c>
      <c r="AJ554" s="100"/>
      <c r="AK554" s="102"/>
    </row>
    <row r="555" spans="3:37" ht="15.6" hidden="1" x14ac:dyDescent="0.3">
      <c r="C555" s="8" t="str">
        <f>'Salary and Cost Data'!A484</f>
        <v>MKTG &amp; COMM SPEC VI</v>
      </c>
      <c r="D555" s="9" t="str">
        <f>'Salary and Cost Data'!B484</f>
        <v>H</v>
      </c>
      <c r="E555" s="9" t="str">
        <f>'Salary and Cost Data'!C484</f>
        <v>H4K6XX</v>
      </c>
      <c r="F555" s="9" t="str">
        <f>'Salary and Cost Data'!D484</f>
        <v>H22</v>
      </c>
      <c r="G555" s="10">
        <f>'Salary and Cost Data'!E484</f>
        <v>7834</v>
      </c>
      <c r="H555" s="10">
        <f>'Salary and Cost Data'!F484</f>
        <v>9009</v>
      </c>
      <c r="I555" s="10">
        <f>'Salary and Cost Data'!G484</f>
        <v>10184</v>
      </c>
      <c r="J555" s="10">
        <f>'Salary and Cost Data'!H484</f>
        <v>11360</v>
      </c>
      <c r="K555" s="10">
        <f>'Salary and Cost Data'!I484</f>
        <v>12535</v>
      </c>
      <c r="L555" s="10">
        <f>'Salary and Cost Data'!J484</f>
        <v>24724</v>
      </c>
      <c r="M555" s="9">
        <f>'Salary and Cost Data'!K484</f>
        <v>0</v>
      </c>
      <c r="AJ555" s="100"/>
      <c r="AK555" s="102"/>
    </row>
    <row r="556" spans="3:37" ht="15.6" hidden="1" x14ac:dyDescent="0.3">
      <c r="C556" s="8" t="str">
        <f>'Salary and Cost Data'!A485</f>
        <v>MUSEUM GUIDE</v>
      </c>
      <c r="D556" s="9" t="str">
        <f>'Salary and Cost Data'!B485</f>
        <v>G</v>
      </c>
      <c r="E556" s="9" t="str">
        <f>'Salary and Cost Data'!C485</f>
        <v>G3E1XX</v>
      </c>
      <c r="F556" s="9" t="str">
        <f>'Salary and Cost Data'!D485</f>
        <v>G02</v>
      </c>
      <c r="G556" s="10">
        <f>'Salary and Cost Data'!E485</f>
        <v>2953</v>
      </c>
      <c r="H556" s="10">
        <f>'Salary and Cost Data'!F485</f>
        <v>3248</v>
      </c>
      <c r="I556" s="10">
        <f>'Salary and Cost Data'!G485</f>
        <v>3543</v>
      </c>
      <c r="J556" s="10">
        <f>'Salary and Cost Data'!H485</f>
        <v>3838</v>
      </c>
      <c r="K556" s="10">
        <f>'Salary and Cost Data'!I485</f>
        <v>4133</v>
      </c>
      <c r="L556" s="10">
        <f>'Salary and Cost Data'!J485</f>
        <v>24724</v>
      </c>
      <c r="M556" s="9">
        <f>'Salary and Cost Data'!K485</f>
        <v>1</v>
      </c>
      <c r="AJ556" s="100"/>
      <c r="AK556" s="102"/>
    </row>
    <row r="557" spans="3:37" ht="15.6" hidden="1" x14ac:dyDescent="0.3">
      <c r="C557" s="8" t="str">
        <f>'Salary and Cost Data'!A486</f>
        <v>NURSE CONSULTANT</v>
      </c>
      <c r="D557" s="9" t="str">
        <f>'Salary and Cost Data'!B486</f>
        <v>C</v>
      </c>
      <c r="E557" s="9" t="str">
        <f>'Salary and Cost Data'!C486</f>
        <v>C7E1XX</v>
      </c>
      <c r="F557" s="9" t="str">
        <f>'Salary and Cost Data'!D486</f>
        <v>C23</v>
      </c>
      <c r="G557" s="10">
        <f>'Salary and Cost Data'!E486</f>
        <v>8204</v>
      </c>
      <c r="H557" s="10">
        <f>'Salary and Cost Data'!F486</f>
        <v>9025</v>
      </c>
      <c r="I557" s="10">
        <f>'Salary and Cost Data'!G486</f>
        <v>9846</v>
      </c>
      <c r="J557" s="10">
        <f>'Salary and Cost Data'!H486</f>
        <v>10667</v>
      </c>
      <c r="K557" s="10">
        <f>'Salary and Cost Data'!I486</f>
        <v>11487</v>
      </c>
      <c r="L557" s="10">
        <f>'Salary and Cost Data'!J486</f>
        <v>24724</v>
      </c>
      <c r="M557" s="9">
        <f>'Salary and Cost Data'!K486</f>
        <v>0</v>
      </c>
      <c r="AJ557" s="100"/>
      <c r="AK557" s="102"/>
    </row>
    <row r="558" spans="3:37" ht="15.6" hidden="1" x14ac:dyDescent="0.3">
      <c r="C558" s="8" t="str">
        <f>'Salary and Cost Data'!A487</f>
        <v>NURSE I</v>
      </c>
      <c r="D558" s="9" t="str">
        <f>'Salary and Cost Data'!B487</f>
        <v>C</v>
      </c>
      <c r="E558" s="9" t="str">
        <f>'Salary and Cost Data'!C487</f>
        <v>C6S1XX</v>
      </c>
      <c r="F558" s="9" t="str">
        <f>'Salary and Cost Data'!D487</f>
        <v>C21</v>
      </c>
      <c r="G558" s="10">
        <f>'Salary and Cost Data'!E487</f>
        <v>7442</v>
      </c>
      <c r="H558" s="10">
        <f>'Salary and Cost Data'!F487</f>
        <v>8186</v>
      </c>
      <c r="I558" s="10">
        <f>'Salary and Cost Data'!G487</f>
        <v>8930</v>
      </c>
      <c r="J558" s="10">
        <f>'Salary and Cost Data'!H487</f>
        <v>9674</v>
      </c>
      <c r="K558" s="10">
        <f>'Salary and Cost Data'!I487</f>
        <v>10418</v>
      </c>
      <c r="L558" s="10">
        <f>'Salary and Cost Data'!J487</f>
        <v>24724</v>
      </c>
      <c r="M558" s="9">
        <f>'Salary and Cost Data'!K487</f>
        <v>1</v>
      </c>
      <c r="AJ558" s="100"/>
      <c r="AK558" s="102"/>
    </row>
    <row r="559" spans="3:37" ht="15.6" hidden="1" x14ac:dyDescent="0.3">
      <c r="C559" s="8" t="str">
        <f>'Salary and Cost Data'!A488</f>
        <v>NURSE II</v>
      </c>
      <c r="D559" s="9" t="str">
        <f>'Salary and Cost Data'!B488</f>
        <v>C</v>
      </c>
      <c r="E559" s="9" t="str">
        <f>'Salary and Cost Data'!C488</f>
        <v>C6S2XX</v>
      </c>
      <c r="F559" s="9" t="str">
        <f>'Salary and Cost Data'!D488</f>
        <v>C22</v>
      </c>
      <c r="G559" s="10">
        <f>'Salary and Cost Data'!E488</f>
        <v>7814</v>
      </c>
      <c r="H559" s="10">
        <f>'Salary and Cost Data'!F488</f>
        <v>8596</v>
      </c>
      <c r="I559" s="10">
        <f>'Salary and Cost Data'!G488</f>
        <v>9377</v>
      </c>
      <c r="J559" s="10">
        <f>'Salary and Cost Data'!H488</f>
        <v>10159</v>
      </c>
      <c r="K559" s="10">
        <f>'Salary and Cost Data'!I488</f>
        <v>10940</v>
      </c>
      <c r="L559" s="10">
        <f>'Salary and Cost Data'!J488</f>
        <v>24724</v>
      </c>
      <c r="M559" s="9">
        <f>'Salary and Cost Data'!K488</f>
        <v>1</v>
      </c>
      <c r="AJ559" s="100"/>
      <c r="AK559" s="102"/>
    </row>
    <row r="560" spans="3:37" ht="15.6" hidden="1" x14ac:dyDescent="0.3">
      <c r="C560" s="8" t="str">
        <f>'Salary and Cost Data'!A489</f>
        <v>NURSE III</v>
      </c>
      <c r="D560" s="9" t="str">
        <f>'Salary and Cost Data'!B489</f>
        <v>C</v>
      </c>
      <c r="E560" s="9" t="str">
        <f>'Salary and Cost Data'!C489</f>
        <v>C6S3XX</v>
      </c>
      <c r="F560" s="9" t="str">
        <f>'Salary and Cost Data'!D489</f>
        <v>C23</v>
      </c>
      <c r="G560" s="10">
        <f>'Salary and Cost Data'!E489</f>
        <v>8204</v>
      </c>
      <c r="H560" s="10">
        <f>'Salary and Cost Data'!F489</f>
        <v>9025</v>
      </c>
      <c r="I560" s="10">
        <f>'Salary and Cost Data'!G489</f>
        <v>9846</v>
      </c>
      <c r="J560" s="10">
        <f>'Salary and Cost Data'!H489</f>
        <v>10667</v>
      </c>
      <c r="K560" s="10">
        <f>'Salary and Cost Data'!I489</f>
        <v>11487</v>
      </c>
      <c r="L560" s="10">
        <f>'Salary and Cost Data'!J489</f>
        <v>24724</v>
      </c>
      <c r="M560" s="9">
        <f>'Salary and Cost Data'!K489</f>
        <v>1</v>
      </c>
      <c r="AJ560" s="100"/>
      <c r="AK560" s="102"/>
    </row>
    <row r="561" spans="3:37" ht="15.6" hidden="1" x14ac:dyDescent="0.3">
      <c r="C561" s="8" t="str">
        <f>'Salary and Cost Data'!A490</f>
        <v>NURSE V</v>
      </c>
      <c r="D561" s="9" t="str">
        <f>'Salary and Cost Data'!B490</f>
        <v>C</v>
      </c>
      <c r="E561" s="9" t="str">
        <f>'Salary and Cost Data'!C490</f>
        <v>C6S5XX</v>
      </c>
      <c r="F561" s="9" t="str">
        <f>'Salary and Cost Data'!D490</f>
        <v>C25</v>
      </c>
      <c r="G561" s="10">
        <f>'Salary and Cost Data'!E490</f>
        <v>9045</v>
      </c>
      <c r="H561" s="10">
        <f>'Salary and Cost Data'!F490</f>
        <v>9950</v>
      </c>
      <c r="I561" s="10">
        <f>'Salary and Cost Data'!G490</f>
        <v>10855</v>
      </c>
      <c r="J561" s="10">
        <f>'Salary and Cost Data'!H490</f>
        <v>11760</v>
      </c>
      <c r="K561" s="10">
        <f>'Salary and Cost Data'!I490</f>
        <v>12664</v>
      </c>
      <c r="L561" s="10">
        <f>'Salary and Cost Data'!J490</f>
        <v>24724</v>
      </c>
      <c r="M561" s="9">
        <f>'Salary and Cost Data'!K490</f>
        <v>0</v>
      </c>
      <c r="AJ561" s="100"/>
      <c r="AK561" s="102"/>
    </row>
    <row r="562" spans="3:37" ht="15.6" hidden="1" x14ac:dyDescent="0.3">
      <c r="C562" s="8" t="str">
        <f>'Salary and Cost Data'!A491</f>
        <v>NURSE VI</v>
      </c>
      <c r="D562" s="9" t="str">
        <f>'Salary and Cost Data'!B491</f>
        <v>C</v>
      </c>
      <c r="E562" s="9" t="str">
        <f>'Salary and Cost Data'!C491</f>
        <v>C6S6XX</v>
      </c>
      <c r="F562" s="9" t="str">
        <f>'Salary and Cost Data'!D491</f>
        <v>C26</v>
      </c>
      <c r="G562" s="10">
        <f>'Salary and Cost Data'!E491</f>
        <v>9498</v>
      </c>
      <c r="H562" s="10">
        <f>'Salary and Cost Data'!F491</f>
        <v>10448</v>
      </c>
      <c r="I562" s="10">
        <f>'Salary and Cost Data'!G491</f>
        <v>11398</v>
      </c>
      <c r="J562" s="10">
        <f>'Salary and Cost Data'!H491</f>
        <v>12348</v>
      </c>
      <c r="K562" s="10">
        <f>'Salary and Cost Data'!I491</f>
        <v>13297</v>
      </c>
      <c r="L562" s="10">
        <f>'Salary and Cost Data'!J491</f>
        <v>24724</v>
      </c>
      <c r="M562" s="9">
        <f>'Salary and Cost Data'!K491</f>
        <v>0</v>
      </c>
      <c r="AJ562" s="100"/>
      <c r="AK562" s="102"/>
    </row>
    <row r="563" spans="3:37" ht="15.6" hidden="1" x14ac:dyDescent="0.3">
      <c r="C563" s="8" t="str">
        <f>'Salary and Cost Data'!A492</f>
        <v>OFFICE MANAGER I</v>
      </c>
      <c r="D563" s="9" t="str">
        <f>'Salary and Cost Data'!B492</f>
        <v>G</v>
      </c>
      <c r="E563" s="9" t="str">
        <f>'Salary and Cost Data'!C492</f>
        <v>G3A5XX</v>
      </c>
      <c r="F563" s="9" t="str">
        <f>'Salary and Cost Data'!D492</f>
        <v>G11</v>
      </c>
      <c r="G563" s="10">
        <f>'Salary and Cost Data'!E492</f>
        <v>4580</v>
      </c>
      <c r="H563" s="10">
        <f>'Salary and Cost Data'!F492</f>
        <v>5038</v>
      </c>
      <c r="I563" s="10">
        <f>'Salary and Cost Data'!G492</f>
        <v>5496</v>
      </c>
      <c r="J563" s="10">
        <f>'Salary and Cost Data'!H492</f>
        <v>5955</v>
      </c>
      <c r="K563" s="10">
        <f>'Salary and Cost Data'!I492</f>
        <v>6413</v>
      </c>
      <c r="L563" s="10">
        <f>'Salary and Cost Data'!J492</f>
        <v>24724</v>
      </c>
      <c r="M563" s="9">
        <f>'Salary and Cost Data'!K492</f>
        <v>0</v>
      </c>
      <c r="AJ563" s="100"/>
      <c r="AK563" s="102"/>
    </row>
    <row r="564" spans="3:37" ht="15.6" hidden="1" x14ac:dyDescent="0.3">
      <c r="C564" s="8" t="str">
        <f>'Salary and Cost Data'!A493</f>
        <v>OFFICE MANAGER II</v>
      </c>
      <c r="D564" s="9" t="str">
        <f>'Salary and Cost Data'!B493</f>
        <v>G</v>
      </c>
      <c r="E564" s="9" t="str">
        <f>'Salary and Cost Data'!C493</f>
        <v>G3A6XX</v>
      </c>
      <c r="F564" s="9" t="str">
        <f>'Salary and Cost Data'!D493</f>
        <v>G13</v>
      </c>
      <c r="G564" s="10">
        <f>'Salary and Cost Data'!E493</f>
        <v>5050</v>
      </c>
      <c r="H564" s="10">
        <f>'Salary and Cost Data'!F493</f>
        <v>5555</v>
      </c>
      <c r="I564" s="10">
        <f>'Salary and Cost Data'!G493</f>
        <v>6059</v>
      </c>
      <c r="J564" s="10">
        <f>'Salary and Cost Data'!H493</f>
        <v>6565</v>
      </c>
      <c r="K564" s="10">
        <f>'Salary and Cost Data'!I493</f>
        <v>7070</v>
      </c>
      <c r="L564" s="10">
        <f>'Salary and Cost Data'!J493</f>
        <v>24724</v>
      </c>
      <c r="M564" s="9">
        <f>'Salary and Cost Data'!K493</f>
        <v>0</v>
      </c>
      <c r="AJ564" s="100"/>
      <c r="AK564" s="102"/>
    </row>
    <row r="565" spans="3:37" ht="15.6" hidden="1" x14ac:dyDescent="0.3">
      <c r="C565" s="8" t="str">
        <f>'Salary and Cost Data'!A494</f>
        <v>PARAMEDIC</v>
      </c>
      <c r="D565" s="9" t="str">
        <f>'Salary and Cost Data'!B494</f>
        <v>C</v>
      </c>
      <c r="E565" s="9" t="str">
        <f>'Salary and Cost Data'!C494</f>
        <v>C6V1XX</v>
      </c>
      <c r="F565" s="9" t="str">
        <f>'Salary and Cost Data'!D494</f>
        <v>C12</v>
      </c>
      <c r="G565" s="10">
        <f>'Salary and Cost Data'!E494</f>
        <v>4797</v>
      </c>
      <c r="H565" s="10">
        <f>'Salary and Cost Data'!F494</f>
        <v>5277</v>
      </c>
      <c r="I565" s="10">
        <f>'Salary and Cost Data'!G494</f>
        <v>5757</v>
      </c>
      <c r="J565" s="10">
        <f>'Salary and Cost Data'!H494</f>
        <v>6237</v>
      </c>
      <c r="K565" s="10">
        <f>'Salary and Cost Data'!I494</f>
        <v>6716</v>
      </c>
      <c r="L565" s="10">
        <f>'Salary and Cost Data'!J494</f>
        <v>24724</v>
      </c>
      <c r="M565" s="9">
        <f>'Salary and Cost Data'!K494</f>
        <v>1</v>
      </c>
      <c r="AJ565" s="100"/>
      <c r="AK565" s="102"/>
    </row>
    <row r="566" spans="3:37" ht="15.6" hidden="1" x14ac:dyDescent="0.3">
      <c r="C566" s="8" t="str">
        <f>'Salary and Cost Data'!A495</f>
        <v>PARK MANAGER I</v>
      </c>
      <c r="D566" s="9" t="str">
        <f>'Salary and Cost Data'!B495</f>
        <v>H</v>
      </c>
      <c r="E566" s="9" t="str">
        <f>'Salary and Cost Data'!C495</f>
        <v>H6P1XX</v>
      </c>
      <c r="F566" s="9" t="str">
        <f>'Salary and Cost Data'!D495</f>
        <v>H12</v>
      </c>
      <c r="G566" s="10">
        <f>'Salary and Cost Data'!E495</f>
        <v>4809</v>
      </c>
      <c r="H566" s="10">
        <f>'Salary and Cost Data'!F495</f>
        <v>5531</v>
      </c>
      <c r="I566" s="10">
        <f>'Salary and Cost Data'!G495</f>
        <v>6252</v>
      </c>
      <c r="J566" s="10">
        <f>'Salary and Cost Data'!H495</f>
        <v>6974</v>
      </c>
      <c r="K566" s="10">
        <f>'Salary and Cost Data'!I495</f>
        <v>7695</v>
      </c>
      <c r="L566" s="10">
        <f>'Salary and Cost Data'!J495</f>
        <v>24724</v>
      </c>
      <c r="M566" s="9">
        <f>'Salary and Cost Data'!K495</f>
        <v>1</v>
      </c>
      <c r="AJ566" s="100"/>
      <c r="AK566" s="102"/>
    </row>
    <row r="567" spans="3:37" ht="15.6" hidden="1" x14ac:dyDescent="0.3">
      <c r="C567" s="8" t="str">
        <f>'Salary and Cost Data'!A496</f>
        <v>PARK MANAGER II</v>
      </c>
      <c r="D567" s="9" t="str">
        <f>'Salary and Cost Data'!B496</f>
        <v>H</v>
      </c>
      <c r="E567" s="9" t="str">
        <f>'Salary and Cost Data'!C496</f>
        <v>H6P2XX</v>
      </c>
      <c r="F567" s="9" t="str">
        <f>'Salary and Cost Data'!D496</f>
        <v>H13</v>
      </c>
      <c r="G567" s="10">
        <f>'Salary and Cost Data'!E496</f>
        <v>5050</v>
      </c>
      <c r="H567" s="10">
        <f>'Salary and Cost Data'!F496</f>
        <v>5808</v>
      </c>
      <c r="I567" s="10">
        <f>'Salary and Cost Data'!G496</f>
        <v>6565</v>
      </c>
      <c r="J567" s="10">
        <f>'Salary and Cost Data'!H496</f>
        <v>7323</v>
      </c>
      <c r="K567" s="10">
        <f>'Salary and Cost Data'!I496</f>
        <v>8080</v>
      </c>
      <c r="L567" s="10">
        <f>'Salary and Cost Data'!J496</f>
        <v>24724</v>
      </c>
      <c r="M567" s="9">
        <f>'Salary and Cost Data'!K496</f>
        <v>1</v>
      </c>
      <c r="AJ567" s="100"/>
      <c r="AK567" s="102"/>
    </row>
    <row r="568" spans="3:37" ht="15.6" hidden="1" x14ac:dyDescent="0.3">
      <c r="C568" s="8" t="str">
        <f>'Salary and Cost Data'!A497</f>
        <v>PARK MANAGER III</v>
      </c>
      <c r="D568" s="9" t="str">
        <f>'Salary and Cost Data'!B497</f>
        <v>H</v>
      </c>
      <c r="E568" s="9" t="str">
        <f>'Salary and Cost Data'!C497</f>
        <v>H6P3XX</v>
      </c>
      <c r="F568" s="9" t="str">
        <f>'Salary and Cost Data'!D497</f>
        <v>H14</v>
      </c>
      <c r="G568" s="10">
        <f>'Salary and Cost Data'!E497</f>
        <v>5302</v>
      </c>
      <c r="H568" s="10">
        <f>'Salary and Cost Data'!F497</f>
        <v>6098</v>
      </c>
      <c r="I568" s="10">
        <f>'Salary and Cost Data'!G497</f>
        <v>6893</v>
      </c>
      <c r="J568" s="10">
        <f>'Salary and Cost Data'!H497</f>
        <v>7689</v>
      </c>
      <c r="K568" s="10">
        <f>'Salary and Cost Data'!I497</f>
        <v>8484</v>
      </c>
      <c r="L568" s="10">
        <f>'Salary and Cost Data'!J497</f>
        <v>24724</v>
      </c>
      <c r="M568" s="9">
        <f>'Salary and Cost Data'!K497</f>
        <v>0</v>
      </c>
      <c r="AJ568" s="100"/>
      <c r="AK568" s="102"/>
    </row>
    <row r="569" spans="3:37" ht="15.6" hidden="1" x14ac:dyDescent="0.3">
      <c r="C569" s="8" t="str">
        <f>'Salary and Cost Data'!A498</f>
        <v>PARK MANAGER IV</v>
      </c>
      <c r="D569" s="9" t="str">
        <f>'Salary and Cost Data'!B498</f>
        <v>H</v>
      </c>
      <c r="E569" s="9" t="str">
        <f>'Salary and Cost Data'!C498</f>
        <v>H6P4XX</v>
      </c>
      <c r="F569" s="9" t="str">
        <f>'Salary and Cost Data'!D498</f>
        <v>H17</v>
      </c>
      <c r="G569" s="10">
        <f>'Salary and Cost Data'!E498</f>
        <v>6138</v>
      </c>
      <c r="H569" s="10">
        <f>'Salary and Cost Data'!F498</f>
        <v>7059</v>
      </c>
      <c r="I569" s="10">
        <f>'Salary and Cost Data'!G498</f>
        <v>7979</v>
      </c>
      <c r="J569" s="10">
        <f>'Salary and Cost Data'!H498</f>
        <v>8900</v>
      </c>
      <c r="K569" s="10">
        <f>'Salary and Cost Data'!I498</f>
        <v>9821</v>
      </c>
      <c r="L569" s="10">
        <f>'Salary and Cost Data'!J498</f>
        <v>24724</v>
      </c>
      <c r="M569" s="9">
        <f>'Salary and Cost Data'!K498</f>
        <v>0</v>
      </c>
      <c r="AJ569" s="100"/>
      <c r="AK569" s="102"/>
    </row>
    <row r="570" spans="3:37" ht="15.6" hidden="1" x14ac:dyDescent="0.3">
      <c r="C570" s="8" t="str">
        <f>'Salary and Cost Data'!A499</f>
        <v>PARK MANAGER V</v>
      </c>
      <c r="D570" s="9" t="str">
        <f>'Salary and Cost Data'!B499</f>
        <v>H</v>
      </c>
      <c r="E570" s="9" t="str">
        <f>'Salary and Cost Data'!C499</f>
        <v>H6P5XX</v>
      </c>
      <c r="F570" s="9" t="str">
        <f>'Salary and Cost Data'!D499</f>
        <v>H19</v>
      </c>
      <c r="G570" s="10">
        <f>'Salary and Cost Data'!E499</f>
        <v>6767</v>
      </c>
      <c r="H570" s="10">
        <f>'Salary and Cost Data'!F499</f>
        <v>7782</v>
      </c>
      <c r="I570" s="10">
        <f>'Salary and Cost Data'!G499</f>
        <v>8797</v>
      </c>
      <c r="J570" s="10">
        <f>'Salary and Cost Data'!H499</f>
        <v>9812</v>
      </c>
      <c r="K570" s="10">
        <f>'Salary and Cost Data'!I499</f>
        <v>10827</v>
      </c>
      <c r="L570" s="10">
        <f>'Salary and Cost Data'!J499</f>
        <v>24724</v>
      </c>
      <c r="M570" s="9">
        <f>'Salary and Cost Data'!K499</f>
        <v>0</v>
      </c>
      <c r="AJ570" s="100"/>
      <c r="AK570" s="102"/>
    </row>
    <row r="571" spans="3:37" ht="15.6" hidden="1" x14ac:dyDescent="0.3">
      <c r="C571" s="8" t="str">
        <f>'Salary and Cost Data'!A500</f>
        <v>PARK MANAGER VI</v>
      </c>
      <c r="D571" s="9" t="str">
        <f>'Salary and Cost Data'!B500</f>
        <v>H</v>
      </c>
      <c r="E571" s="9" t="str">
        <f>'Salary and Cost Data'!C500</f>
        <v>H6P6XX</v>
      </c>
      <c r="F571" s="9" t="str">
        <f>'Salary and Cost Data'!D500</f>
        <v>H21</v>
      </c>
      <c r="G571" s="10">
        <f>'Salary and Cost Data'!E500</f>
        <v>7460</v>
      </c>
      <c r="H571" s="10">
        <f>'Salary and Cost Data'!F500</f>
        <v>8580</v>
      </c>
      <c r="I571" s="10">
        <f>'Salary and Cost Data'!G500</f>
        <v>9700</v>
      </c>
      <c r="J571" s="10">
        <f>'Salary and Cost Data'!H500</f>
        <v>10819</v>
      </c>
      <c r="K571" s="10">
        <f>'Salary and Cost Data'!I500</f>
        <v>11938</v>
      </c>
      <c r="L571" s="10">
        <f>'Salary and Cost Data'!J500</f>
        <v>24724</v>
      </c>
      <c r="M571" s="9">
        <f>'Salary and Cost Data'!K500</f>
        <v>0</v>
      </c>
      <c r="AJ571" s="100"/>
      <c r="AK571" s="102"/>
    </row>
    <row r="572" spans="3:37" ht="15.6" hidden="1" x14ac:dyDescent="0.3">
      <c r="C572" s="8" t="str">
        <f>'Salary and Cost Data'!A501</f>
        <v>PHARMACIST I</v>
      </c>
      <c r="D572" s="9" t="str">
        <f>'Salary and Cost Data'!B501</f>
        <v>C</v>
      </c>
      <c r="E572" s="9" t="str">
        <f>'Salary and Cost Data'!C501</f>
        <v>C8E1XX</v>
      </c>
      <c r="F572" s="9" t="str">
        <f>'Salary and Cost Data'!D501</f>
        <v>C24</v>
      </c>
      <c r="G572" s="10">
        <f>'Salary and Cost Data'!E501</f>
        <v>8615</v>
      </c>
      <c r="H572" s="10">
        <f>'Salary and Cost Data'!F501</f>
        <v>9477</v>
      </c>
      <c r="I572" s="10">
        <f>'Salary and Cost Data'!G501</f>
        <v>10338</v>
      </c>
      <c r="J572" s="10">
        <f>'Salary and Cost Data'!H501</f>
        <v>11199</v>
      </c>
      <c r="K572" s="10">
        <f>'Salary and Cost Data'!I501</f>
        <v>12060</v>
      </c>
      <c r="L572" s="10">
        <f>'Salary and Cost Data'!J501</f>
        <v>24724</v>
      </c>
      <c r="M572" s="9">
        <f>'Salary and Cost Data'!K501</f>
        <v>1</v>
      </c>
      <c r="AJ572" s="100"/>
      <c r="AK572" s="102"/>
    </row>
    <row r="573" spans="3:37" ht="15.6" hidden="1" x14ac:dyDescent="0.3">
      <c r="C573" s="8" t="str">
        <f>'Salary and Cost Data'!A502</f>
        <v>PHARMACIST II</v>
      </c>
      <c r="D573" s="9" t="str">
        <f>'Salary and Cost Data'!B502</f>
        <v>C</v>
      </c>
      <c r="E573" s="9" t="str">
        <f>'Salary and Cost Data'!C502</f>
        <v>C8E2XX</v>
      </c>
      <c r="F573" s="9" t="str">
        <f>'Salary and Cost Data'!D502</f>
        <v>C27</v>
      </c>
      <c r="G573" s="10">
        <f>'Salary and Cost Data'!E502</f>
        <v>9972</v>
      </c>
      <c r="H573" s="10">
        <f>'Salary and Cost Data'!F502</f>
        <v>10970</v>
      </c>
      <c r="I573" s="10">
        <f>'Salary and Cost Data'!G502</f>
        <v>11968</v>
      </c>
      <c r="J573" s="10">
        <f>'Salary and Cost Data'!H502</f>
        <v>12965</v>
      </c>
      <c r="K573" s="10">
        <f>'Salary and Cost Data'!I502</f>
        <v>13962</v>
      </c>
      <c r="L573" s="10">
        <f>'Salary and Cost Data'!J502</f>
        <v>24724</v>
      </c>
      <c r="M573" s="9">
        <f>'Salary and Cost Data'!K502</f>
        <v>1</v>
      </c>
      <c r="AJ573" s="100"/>
      <c r="AK573" s="102"/>
    </row>
    <row r="574" spans="3:37" ht="15.6" hidden="1" x14ac:dyDescent="0.3">
      <c r="C574" s="8" t="str">
        <f>'Salary and Cost Data'!A503</f>
        <v>PHARMACIST III</v>
      </c>
      <c r="D574" s="9" t="str">
        <f>'Salary and Cost Data'!B503</f>
        <v>C</v>
      </c>
      <c r="E574" s="9" t="str">
        <f>'Salary and Cost Data'!C503</f>
        <v>C8E3XX</v>
      </c>
      <c r="F574" s="9" t="str">
        <f>'Salary and Cost Data'!D503</f>
        <v>C30</v>
      </c>
      <c r="G574" s="10">
        <f>'Salary and Cost Data'!E503</f>
        <v>11544</v>
      </c>
      <c r="H574" s="10">
        <f>'Salary and Cost Data'!F503</f>
        <v>12699</v>
      </c>
      <c r="I574" s="10">
        <f>'Salary and Cost Data'!G503</f>
        <v>13854</v>
      </c>
      <c r="J574" s="10">
        <f>'Salary and Cost Data'!H503</f>
        <v>15009</v>
      </c>
      <c r="K574" s="10">
        <f>'Salary and Cost Data'!I503</f>
        <v>16163</v>
      </c>
      <c r="L574" s="10">
        <f>'Salary and Cost Data'!J503</f>
        <v>24724</v>
      </c>
      <c r="M574" s="9">
        <f>'Salary and Cost Data'!K503</f>
        <v>1</v>
      </c>
      <c r="AJ574" s="100"/>
      <c r="AK574" s="102"/>
    </row>
    <row r="575" spans="3:37" ht="15.6" hidden="1" x14ac:dyDescent="0.3">
      <c r="C575" s="8" t="str">
        <f>'Salary and Cost Data'!A504</f>
        <v>PHARMACY TECHNICIAN I</v>
      </c>
      <c r="D575" s="9" t="str">
        <f>'Salary and Cost Data'!B504</f>
        <v>C</v>
      </c>
      <c r="E575" s="9" t="str">
        <f>'Salary and Cost Data'!C504</f>
        <v>C8F1XX</v>
      </c>
      <c r="F575" s="9" t="str">
        <f>'Salary and Cost Data'!D504</f>
        <v>C04</v>
      </c>
      <c r="G575" s="10">
        <f>'Salary and Cost Data'!E504</f>
        <v>3247</v>
      </c>
      <c r="H575" s="10">
        <f>'Salary and Cost Data'!F504</f>
        <v>3572</v>
      </c>
      <c r="I575" s="10">
        <f>'Salary and Cost Data'!G504</f>
        <v>3896</v>
      </c>
      <c r="J575" s="10">
        <f>'Salary and Cost Data'!H504</f>
        <v>4221</v>
      </c>
      <c r="K575" s="10">
        <f>'Salary and Cost Data'!I504</f>
        <v>4545</v>
      </c>
      <c r="L575" s="10">
        <f>'Salary and Cost Data'!J504</f>
        <v>24724</v>
      </c>
      <c r="M575" s="9">
        <f>'Salary and Cost Data'!K504</f>
        <v>1</v>
      </c>
      <c r="AJ575" s="100"/>
      <c r="AK575" s="102"/>
    </row>
    <row r="576" spans="3:37" ht="15.6" hidden="1" x14ac:dyDescent="0.3">
      <c r="C576" s="8" t="str">
        <f>'Salary and Cost Data'!A505</f>
        <v>PHARMACY TECHNICIAN II</v>
      </c>
      <c r="D576" s="9" t="str">
        <f>'Salary and Cost Data'!B505</f>
        <v>C</v>
      </c>
      <c r="E576" s="9" t="str">
        <f>'Salary and Cost Data'!C505</f>
        <v>C8F2XX</v>
      </c>
      <c r="F576" s="9" t="str">
        <f>'Salary and Cost Data'!D505</f>
        <v>C05</v>
      </c>
      <c r="G576" s="10">
        <f>'Salary and Cost Data'!E505</f>
        <v>3409</v>
      </c>
      <c r="H576" s="10">
        <f>'Salary and Cost Data'!F505</f>
        <v>3750</v>
      </c>
      <c r="I576" s="10">
        <f>'Salary and Cost Data'!G505</f>
        <v>4091</v>
      </c>
      <c r="J576" s="10">
        <f>'Salary and Cost Data'!H505</f>
        <v>4432</v>
      </c>
      <c r="K576" s="10">
        <f>'Salary and Cost Data'!I505</f>
        <v>4773</v>
      </c>
      <c r="L576" s="10">
        <f>'Salary and Cost Data'!J505</f>
        <v>24724</v>
      </c>
      <c r="M576" s="9">
        <f>'Salary and Cost Data'!K505</f>
        <v>1</v>
      </c>
      <c r="AJ576" s="100"/>
      <c r="AK576" s="102"/>
    </row>
    <row r="577" spans="3:37" ht="15.6" hidden="1" x14ac:dyDescent="0.3">
      <c r="C577" s="8" t="str">
        <f>'Salary and Cost Data'!A506</f>
        <v>PHY SCI RES/SCIENTIST I</v>
      </c>
      <c r="D577" s="9" t="str">
        <f>'Salary and Cost Data'!B506</f>
        <v>I</v>
      </c>
      <c r="E577" s="9" t="str">
        <f>'Salary and Cost Data'!C506</f>
        <v>I3B2T*</v>
      </c>
      <c r="F577" s="9" t="str">
        <f>'Salary and Cost Data'!D506</f>
        <v>I10</v>
      </c>
      <c r="G577" s="10">
        <f>'Salary and Cost Data'!E506</f>
        <v>5639</v>
      </c>
      <c r="H577" s="10">
        <f>'Salary and Cost Data'!F506</f>
        <v>6203</v>
      </c>
      <c r="I577" s="10">
        <f>'Salary and Cost Data'!G506</f>
        <v>6767</v>
      </c>
      <c r="J577" s="10">
        <f>'Salary and Cost Data'!H506</f>
        <v>7549</v>
      </c>
      <c r="K577" s="10">
        <f>'Salary and Cost Data'!I506</f>
        <v>8330</v>
      </c>
      <c r="L577" s="10">
        <f>'Salary and Cost Data'!J506</f>
        <v>24724</v>
      </c>
      <c r="M577" s="9">
        <f>'Salary and Cost Data'!K506</f>
        <v>0</v>
      </c>
      <c r="AJ577" s="100"/>
      <c r="AK577" s="102"/>
    </row>
    <row r="578" spans="3:37" ht="15.6" hidden="1" x14ac:dyDescent="0.3">
      <c r="C578" s="8" t="str">
        <f>'Salary and Cost Data'!A507</f>
        <v>PHY SCI RES/SCIENTIST II</v>
      </c>
      <c r="D578" s="9" t="str">
        <f>'Salary and Cost Data'!B507</f>
        <v>I</v>
      </c>
      <c r="E578" s="9" t="str">
        <f>'Salary and Cost Data'!C507</f>
        <v>I3B3**</v>
      </c>
      <c r="F578" s="9" t="str">
        <f>'Salary and Cost Data'!D507</f>
        <v>I12</v>
      </c>
      <c r="G578" s="10">
        <f>'Salary and Cost Data'!E507</f>
        <v>6217</v>
      </c>
      <c r="H578" s="10">
        <f>'Salary and Cost Data'!F507</f>
        <v>6839</v>
      </c>
      <c r="I578" s="10">
        <f>'Salary and Cost Data'!G507</f>
        <v>7460</v>
      </c>
      <c r="J578" s="10">
        <f>'Salary and Cost Data'!H507</f>
        <v>8322</v>
      </c>
      <c r="K578" s="10">
        <f>'Salary and Cost Data'!I507</f>
        <v>9183</v>
      </c>
      <c r="L578" s="10">
        <f>'Salary and Cost Data'!J507</f>
        <v>24724</v>
      </c>
      <c r="M578" s="9">
        <f>'Salary and Cost Data'!K507</f>
        <v>0</v>
      </c>
      <c r="AJ578" s="100"/>
      <c r="AK578" s="102"/>
    </row>
    <row r="579" spans="3:37" ht="15.6" hidden="1" x14ac:dyDescent="0.3">
      <c r="C579" s="8" t="str">
        <f>'Salary and Cost Data'!A508</f>
        <v>PHY SCI RES/SCIENTIST III</v>
      </c>
      <c r="D579" s="9" t="str">
        <f>'Salary and Cost Data'!B508</f>
        <v>I</v>
      </c>
      <c r="E579" s="9" t="str">
        <f>'Salary and Cost Data'!C508</f>
        <v>I3B4**</v>
      </c>
      <c r="F579" s="9" t="str">
        <f>'Salary and Cost Data'!D508</f>
        <v>I15</v>
      </c>
      <c r="G579" s="10">
        <f>'Salary and Cost Data'!E508</f>
        <v>7198</v>
      </c>
      <c r="H579" s="10">
        <f>'Salary and Cost Data'!F508</f>
        <v>7918</v>
      </c>
      <c r="I579" s="10">
        <f>'Salary and Cost Data'!G508</f>
        <v>8637</v>
      </c>
      <c r="J579" s="10">
        <f>'Salary and Cost Data'!H508</f>
        <v>9635</v>
      </c>
      <c r="K579" s="10">
        <f>'Salary and Cost Data'!I508</f>
        <v>10632</v>
      </c>
      <c r="L579" s="10">
        <f>'Salary and Cost Data'!J508</f>
        <v>24724</v>
      </c>
      <c r="M579" s="9">
        <f>'Salary and Cost Data'!K508</f>
        <v>0</v>
      </c>
      <c r="AJ579" s="100"/>
      <c r="AK579" s="102"/>
    </row>
    <row r="580" spans="3:37" ht="15.6" hidden="1" x14ac:dyDescent="0.3">
      <c r="C580" s="8" t="str">
        <f>'Salary and Cost Data'!A509</f>
        <v>PHY SCI RES/SCIENTIST INT</v>
      </c>
      <c r="D580" s="9" t="str">
        <f>'Salary and Cost Data'!B509</f>
        <v>I</v>
      </c>
      <c r="E580" s="9" t="str">
        <f>'Salary and Cost Data'!C509</f>
        <v>I3B1I*</v>
      </c>
      <c r="F580" s="9" t="str">
        <f>'Salary and Cost Data'!D509</f>
        <v>I07</v>
      </c>
      <c r="G580" s="10">
        <f>'Salary and Cost Data'!E509</f>
        <v>4872</v>
      </c>
      <c r="H580" s="10">
        <f>'Salary and Cost Data'!F509</f>
        <v>5359</v>
      </c>
      <c r="I580" s="10">
        <f>'Salary and Cost Data'!G509</f>
        <v>5845</v>
      </c>
      <c r="J580" s="10">
        <f>'Salary and Cost Data'!H509</f>
        <v>6521</v>
      </c>
      <c r="K580" s="10">
        <f>'Salary and Cost Data'!I509</f>
        <v>7196</v>
      </c>
      <c r="L580" s="10">
        <f>'Salary and Cost Data'!J509</f>
        <v>24724</v>
      </c>
      <c r="M580" s="9">
        <f>'Salary and Cost Data'!K509</f>
        <v>0</v>
      </c>
      <c r="AJ580" s="100"/>
      <c r="AK580" s="102"/>
    </row>
    <row r="581" spans="3:37" ht="15.6" hidden="1" x14ac:dyDescent="0.3">
      <c r="C581" s="8" t="str">
        <f>'Salary and Cost Data'!A510</f>
        <v>PHY SCI RES/SCIENTIST IV</v>
      </c>
      <c r="D581" s="9" t="str">
        <f>'Salary and Cost Data'!B510</f>
        <v>I</v>
      </c>
      <c r="E581" s="9" t="str">
        <f>'Salary and Cost Data'!C510</f>
        <v>I3B5**</v>
      </c>
      <c r="F581" s="9" t="str">
        <f>'Salary and Cost Data'!D510</f>
        <v>I17</v>
      </c>
      <c r="G581" s="10">
        <f>'Salary and Cost Data'!E510</f>
        <v>7935</v>
      </c>
      <c r="H581" s="10">
        <f>'Salary and Cost Data'!F510</f>
        <v>8729</v>
      </c>
      <c r="I581" s="10">
        <f>'Salary and Cost Data'!G510</f>
        <v>9522</v>
      </c>
      <c r="J581" s="10">
        <f>'Salary and Cost Data'!H510</f>
        <v>10622</v>
      </c>
      <c r="K581" s="10">
        <f>'Salary and Cost Data'!I510</f>
        <v>11721</v>
      </c>
      <c r="L581" s="10">
        <f>'Salary and Cost Data'!J510</f>
        <v>24724</v>
      </c>
      <c r="M581" s="9">
        <f>'Salary and Cost Data'!K510</f>
        <v>0</v>
      </c>
      <c r="AJ581" s="100"/>
      <c r="AK581" s="102"/>
    </row>
    <row r="582" spans="3:37" ht="15.6" hidden="1" x14ac:dyDescent="0.3">
      <c r="C582" s="8" t="str">
        <f>'Salary and Cost Data'!A511</f>
        <v>PHY SCI RES/SCIENTIST V</v>
      </c>
      <c r="D582" s="9" t="str">
        <f>'Salary and Cost Data'!B511</f>
        <v>I</v>
      </c>
      <c r="E582" s="9" t="str">
        <f>'Salary and Cost Data'!C511</f>
        <v>I3B6**</v>
      </c>
      <c r="F582" s="9" t="str">
        <f>'Salary and Cost Data'!D511</f>
        <v>I20</v>
      </c>
      <c r="G582" s="10">
        <f>'Salary and Cost Data'!E511</f>
        <v>9186</v>
      </c>
      <c r="H582" s="10">
        <f>'Salary and Cost Data'!F511</f>
        <v>10105</v>
      </c>
      <c r="I582" s="10">
        <f>'Salary and Cost Data'!G511</f>
        <v>11023</v>
      </c>
      <c r="J582" s="10">
        <f>'Salary and Cost Data'!H511</f>
        <v>12296</v>
      </c>
      <c r="K582" s="10">
        <f>'Salary and Cost Data'!I511</f>
        <v>13569</v>
      </c>
      <c r="L582" s="10">
        <f>'Salary and Cost Data'!J511</f>
        <v>24724</v>
      </c>
      <c r="M582" s="9">
        <f>'Salary and Cost Data'!K511</f>
        <v>0</v>
      </c>
      <c r="AJ582" s="100"/>
      <c r="AK582" s="102"/>
    </row>
    <row r="583" spans="3:37" ht="15.6" hidden="1" x14ac:dyDescent="0.3">
      <c r="C583" s="8" t="str">
        <f>'Salary and Cost Data'!A512</f>
        <v>PIPE/MECH TRADES I</v>
      </c>
      <c r="D583" s="9" t="str">
        <f>'Salary and Cost Data'!B512</f>
        <v>D</v>
      </c>
      <c r="E583" s="9" t="str">
        <f>'Salary and Cost Data'!C512</f>
        <v>D6C1XX</v>
      </c>
      <c r="F583" s="9" t="str">
        <f>'Salary and Cost Data'!D512</f>
        <v>D09</v>
      </c>
      <c r="G583" s="10">
        <f>'Salary and Cost Data'!E512</f>
        <v>4154</v>
      </c>
      <c r="H583" s="10">
        <f>'Salary and Cost Data'!F512</f>
        <v>4570</v>
      </c>
      <c r="I583" s="10">
        <f>'Salary and Cost Data'!G512</f>
        <v>4985</v>
      </c>
      <c r="J583" s="10">
        <f>'Salary and Cost Data'!H512</f>
        <v>5401</v>
      </c>
      <c r="K583" s="10">
        <f>'Salary and Cost Data'!I512</f>
        <v>5816</v>
      </c>
      <c r="L583" s="10">
        <f>'Salary and Cost Data'!J512</f>
        <v>24724</v>
      </c>
      <c r="M583" s="9">
        <f>'Salary and Cost Data'!K512</f>
        <v>1</v>
      </c>
      <c r="AJ583" s="100"/>
      <c r="AK583" s="102"/>
    </row>
    <row r="584" spans="3:37" ht="15.6" hidden="1" x14ac:dyDescent="0.3">
      <c r="C584" s="8" t="str">
        <f>'Salary and Cost Data'!A513</f>
        <v>PIPE/MECH TRADES II</v>
      </c>
      <c r="D584" s="9" t="str">
        <f>'Salary and Cost Data'!B513</f>
        <v>D</v>
      </c>
      <c r="E584" s="9" t="str">
        <f>'Salary and Cost Data'!C513</f>
        <v>D6C2XX</v>
      </c>
      <c r="F584" s="9" t="str">
        <f>'Salary and Cost Data'!D513</f>
        <v>D12</v>
      </c>
      <c r="G584" s="10">
        <f>'Salary and Cost Data'!E513</f>
        <v>4809</v>
      </c>
      <c r="H584" s="10">
        <f>'Salary and Cost Data'!F513</f>
        <v>5290</v>
      </c>
      <c r="I584" s="10">
        <f>'Salary and Cost Data'!G513</f>
        <v>5771</v>
      </c>
      <c r="J584" s="10">
        <f>'Salary and Cost Data'!H513</f>
        <v>6252</v>
      </c>
      <c r="K584" s="10">
        <f>'Salary and Cost Data'!I513</f>
        <v>6733</v>
      </c>
      <c r="L584" s="10">
        <f>'Salary and Cost Data'!J513</f>
        <v>24724</v>
      </c>
      <c r="M584" s="9">
        <f>'Salary and Cost Data'!K513</f>
        <v>1</v>
      </c>
      <c r="AJ584" s="100"/>
      <c r="AK584" s="102"/>
    </row>
    <row r="585" spans="3:37" ht="15.6" hidden="1" x14ac:dyDescent="0.3">
      <c r="C585" s="8" t="str">
        <f>'Salary and Cost Data'!A514</f>
        <v>PIPE/MECH TRADES III</v>
      </c>
      <c r="D585" s="9" t="str">
        <f>'Salary and Cost Data'!B514</f>
        <v>D</v>
      </c>
      <c r="E585" s="9" t="str">
        <f>'Salary and Cost Data'!C514</f>
        <v>D6C3XX</v>
      </c>
      <c r="F585" s="9" t="str">
        <f>'Salary and Cost Data'!D514</f>
        <v>D15</v>
      </c>
      <c r="G585" s="10">
        <f>'Salary and Cost Data'!E514</f>
        <v>5567</v>
      </c>
      <c r="H585" s="10">
        <f>'Salary and Cost Data'!F514</f>
        <v>6124</v>
      </c>
      <c r="I585" s="10">
        <f>'Salary and Cost Data'!G514</f>
        <v>6681</v>
      </c>
      <c r="J585" s="10">
        <f>'Salary and Cost Data'!H514</f>
        <v>7238</v>
      </c>
      <c r="K585" s="10">
        <f>'Salary and Cost Data'!I514</f>
        <v>7794</v>
      </c>
      <c r="L585" s="10">
        <f>'Salary and Cost Data'!J514</f>
        <v>24724</v>
      </c>
      <c r="M585" s="9">
        <f>'Salary and Cost Data'!K514</f>
        <v>1</v>
      </c>
      <c r="AJ585" s="100"/>
      <c r="AK585" s="102"/>
    </row>
    <row r="586" spans="3:37" ht="15.6" hidden="1" x14ac:dyDescent="0.3">
      <c r="C586" s="8" t="str">
        <f>'Salary and Cost Data'!A515</f>
        <v>PLANNING SPECIALIST I</v>
      </c>
      <c r="D586" s="9" t="str">
        <f>'Salary and Cost Data'!B515</f>
        <v>H</v>
      </c>
      <c r="E586" s="9" t="str">
        <f>'Salary and Cost Data'!C515</f>
        <v>H1J1XX</v>
      </c>
      <c r="F586" s="9" t="str">
        <f>'Salary and Cost Data'!D515</f>
        <v>H07</v>
      </c>
      <c r="G586" s="10">
        <f>'Salary and Cost Data'!E515</f>
        <v>3768</v>
      </c>
      <c r="H586" s="10">
        <f>'Salary and Cost Data'!F515</f>
        <v>4334</v>
      </c>
      <c r="I586" s="10">
        <f>'Salary and Cost Data'!G515</f>
        <v>4899</v>
      </c>
      <c r="J586" s="10">
        <f>'Salary and Cost Data'!H515</f>
        <v>5465</v>
      </c>
      <c r="K586" s="10">
        <f>'Salary and Cost Data'!I515</f>
        <v>6030</v>
      </c>
      <c r="L586" s="10">
        <f>'Salary and Cost Data'!J515</f>
        <v>24724</v>
      </c>
      <c r="M586" s="9">
        <f>'Salary and Cost Data'!K515</f>
        <v>0</v>
      </c>
      <c r="AJ586" s="100"/>
      <c r="AK586" s="102"/>
    </row>
    <row r="587" spans="3:37" ht="15.6" hidden="1" x14ac:dyDescent="0.3">
      <c r="C587" s="8" t="str">
        <f>'Salary and Cost Data'!A516</f>
        <v>PLANNING SPECIALIST II</v>
      </c>
      <c r="D587" s="9" t="str">
        <f>'Salary and Cost Data'!B516</f>
        <v>H</v>
      </c>
      <c r="E587" s="9" t="str">
        <f>'Salary and Cost Data'!C516</f>
        <v>H1J2XX</v>
      </c>
      <c r="F587" s="9" t="str">
        <f>'Salary and Cost Data'!D516</f>
        <v>H09</v>
      </c>
      <c r="G587" s="10">
        <f>'Salary and Cost Data'!E516</f>
        <v>4154</v>
      </c>
      <c r="H587" s="10">
        <f>'Salary and Cost Data'!F516</f>
        <v>4778</v>
      </c>
      <c r="I587" s="10">
        <f>'Salary and Cost Data'!G516</f>
        <v>5401</v>
      </c>
      <c r="J587" s="10">
        <f>'Salary and Cost Data'!H516</f>
        <v>6025</v>
      </c>
      <c r="K587" s="10">
        <f>'Salary and Cost Data'!I516</f>
        <v>6648</v>
      </c>
      <c r="L587" s="10">
        <f>'Salary and Cost Data'!J516</f>
        <v>24724</v>
      </c>
      <c r="M587" s="9">
        <f>'Salary and Cost Data'!K516</f>
        <v>0</v>
      </c>
      <c r="AJ587" s="100"/>
      <c r="AK587" s="102"/>
    </row>
    <row r="588" spans="3:37" ht="15.6" hidden="1" x14ac:dyDescent="0.3">
      <c r="C588" s="8" t="str">
        <f>'Salary and Cost Data'!A517</f>
        <v>PLANNING SPECIALIST III</v>
      </c>
      <c r="D588" s="9" t="str">
        <f>'Salary and Cost Data'!B517</f>
        <v>H</v>
      </c>
      <c r="E588" s="9" t="str">
        <f>'Salary and Cost Data'!C517</f>
        <v>H1J3XX</v>
      </c>
      <c r="F588" s="9" t="str">
        <f>'Salary and Cost Data'!D517</f>
        <v>H12</v>
      </c>
      <c r="G588" s="10">
        <f>'Salary and Cost Data'!E517</f>
        <v>4809</v>
      </c>
      <c r="H588" s="10">
        <f>'Salary and Cost Data'!F517</f>
        <v>5531</v>
      </c>
      <c r="I588" s="10">
        <f>'Salary and Cost Data'!G517</f>
        <v>6252</v>
      </c>
      <c r="J588" s="10">
        <f>'Salary and Cost Data'!H517</f>
        <v>6974</v>
      </c>
      <c r="K588" s="10">
        <f>'Salary and Cost Data'!I517</f>
        <v>7695</v>
      </c>
      <c r="L588" s="10">
        <f>'Salary and Cost Data'!J517</f>
        <v>24724</v>
      </c>
      <c r="M588" s="9">
        <f>'Salary and Cost Data'!K517</f>
        <v>0</v>
      </c>
      <c r="AJ588" s="100"/>
      <c r="AK588" s="102"/>
    </row>
    <row r="589" spans="3:37" ht="15.6" hidden="1" x14ac:dyDescent="0.3">
      <c r="C589" s="8" t="str">
        <f>'Salary and Cost Data'!A518</f>
        <v>PLANNING SPECIALIST IV</v>
      </c>
      <c r="D589" s="9" t="str">
        <f>'Salary and Cost Data'!B518</f>
        <v>H</v>
      </c>
      <c r="E589" s="9" t="str">
        <f>'Salary and Cost Data'!C518</f>
        <v>H1J4XX</v>
      </c>
      <c r="F589" s="9" t="str">
        <f>'Salary and Cost Data'!D518</f>
        <v>H16</v>
      </c>
      <c r="G589" s="10">
        <f>'Salary and Cost Data'!E518</f>
        <v>5845</v>
      </c>
      <c r="H589" s="10">
        <f>'Salary and Cost Data'!F518</f>
        <v>6722</v>
      </c>
      <c r="I589" s="10">
        <f>'Salary and Cost Data'!G518</f>
        <v>7599</v>
      </c>
      <c r="J589" s="10">
        <f>'Salary and Cost Data'!H518</f>
        <v>8476</v>
      </c>
      <c r="K589" s="10">
        <f>'Salary and Cost Data'!I518</f>
        <v>9353</v>
      </c>
      <c r="L589" s="10">
        <f>'Salary and Cost Data'!J518</f>
        <v>24724</v>
      </c>
      <c r="M589" s="9">
        <f>'Salary and Cost Data'!K518</f>
        <v>0</v>
      </c>
      <c r="AJ589" s="100"/>
      <c r="AK589" s="102"/>
    </row>
    <row r="590" spans="3:37" ht="15.6" hidden="1" x14ac:dyDescent="0.3">
      <c r="C590" s="8" t="str">
        <f>'Salary and Cost Data'!A519</f>
        <v>PLANNING SPECIALIST V</v>
      </c>
      <c r="D590" s="9" t="str">
        <f>'Salary and Cost Data'!B519</f>
        <v>H</v>
      </c>
      <c r="E590" s="9" t="str">
        <f>'Salary and Cost Data'!C519</f>
        <v>H1J5XX</v>
      </c>
      <c r="F590" s="9" t="str">
        <f>'Salary and Cost Data'!D519</f>
        <v>H21</v>
      </c>
      <c r="G590" s="10">
        <f>'Salary and Cost Data'!E519</f>
        <v>7460</v>
      </c>
      <c r="H590" s="10">
        <f>'Salary and Cost Data'!F519</f>
        <v>8580</v>
      </c>
      <c r="I590" s="10">
        <f>'Salary and Cost Data'!G519</f>
        <v>9700</v>
      </c>
      <c r="J590" s="10">
        <f>'Salary and Cost Data'!H519</f>
        <v>10819</v>
      </c>
      <c r="K590" s="10">
        <f>'Salary and Cost Data'!I519</f>
        <v>11938</v>
      </c>
      <c r="L590" s="10">
        <f>'Salary and Cost Data'!J519</f>
        <v>24724</v>
      </c>
      <c r="M590" s="9">
        <f>'Salary and Cost Data'!K519</f>
        <v>0</v>
      </c>
      <c r="AJ590" s="100"/>
      <c r="AK590" s="102"/>
    </row>
    <row r="591" spans="3:37" ht="15.6" hidden="1" x14ac:dyDescent="0.3">
      <c r="C591" s="8" t="str">
        <f>'Salary and Cost Data'!A520</f>
        <v>PLANNING SPECIALIST VI</v>
      </c>
      <c r="D591" s="9" t="str">
        <f>'Salary and Cost Data'!B520</f>
        <v>H</v>
      </c>
      <c r="E591" s="9" t="str">
        <f>'Salary and Cost Data'!C520</f>
        <v>H1J6XX</v>
      </c>
      <c r="F591" s="9" t="str">
        <f>'Salary and Cost Data'!D520</f>
        <v>H22</v>
      </c>
      <c r="G591" s="10">
        <f>'Salary and Cost Data'!E520</f>
        <v>7834</v>
      </c>
      <c r="H591" s="10">
        <f>'Salary and Cost Data'!F520</f>
        <v>9009</v>
      </c>
      <c r="I591" s="10">
        <f>'Salary and Cost Data'!G520</f>
        <v>10184</v>
      </c>
      <c r="J591" s="10">
        <f>'Salary and Cost Data'!H520</f>
        <v>11360</v>
      </c>
      <c r="K591" s="10">
        <f>'Salary and Cost Data'!I520</f>
        <v>12535</v>
      </c>
      <c r="L591" s="10">
        <f>'Salary and Cost Data'!J520</f>
        <v>24724</v>
      </c>
      <c r="M591" s="9">
        <f>'Salary and Cost Data'!K520</f>
        <v>0</v>
      </c>
      <c r="AJ591" s="100"/>
      <c r="AK591" s="102"/>
    </row>
    <row r="592" spans="3:37" ht="15.6" hidden="1" x14ac:dyDescent="0.3">
      <c r="C592" s="8" t="str">
        <f>'Salary and Cost Data'!A521</f>
        <v>POLICE ADMINISTRATOR I</v>
      </c>
      <c r="D592" s="9" t="str">
        <f>'Salary and Cost Data'!B521</f>
        <v>A</v>
      </c>
      <c r="E592" s="9" t="str">
        <f>'Salary and Cost Data'!C521</f>
        <v>A4B5XX</v>
      </c>
      <c r="F592" s="9" t="str">
        <f>'Salary and Cost Data'!D521</f>
        <v>A19</v>
      </c>
      <c r="G592" s="10">
        <f>'Salary and Cost Data'!E521</f>
        <v>7286</v>
      </c>
      <c r="H592" s="10">
        <f>'Salary and Cost Data'!F521</f>
        <v>8015</v>
      </c>
      <c r="I592" s="10">
        <f>'Salary and Cost Data'!G521</f>
        <v>8744</v>
      </c>
      <c r="J592" s="10">
        <f>'Salary and Cost Data'!H521</f>
        <v>9473</v>
      </c>
      <c r="K592" s="10">
        <f>'Salary and Cost Data'!I521</f>
        <v>10201</v>
      </c>
      <c r="L592" s="10">
        <f>'Salary and Cost Data'!J521</f>
        <v>24724</v>
      </c>
      <c r="M592" s="9">
        <f>'Salary and Cost Data'!K521</f>
        <v>0</v>
      </c>
      <c r="AJ592" s="100"/>
      <c r="AK592" s="102"/>
    </row>
    <row r="593" spans="3:37" ht="15.6" hidden="1" x14ac:dyDescent="0.3">
      <c r="C593" s="8" t="str">
        <f>'Salary and Cost Data'!A522</f>
        <v>POLICE ADMINISTRATOR II</v>
      </c>
      <c r="D593" s="9" t="str">
        <f>'Salary and Cost Data'!B522</f>
        <v>A</v>
      </c>
      <c r="E593" s="9" t="str">
        <f>'Salary and Cost Data'!C522</f>
        <v>A4B6XX</v>
      </c>
      <c r="F593" s="9" t="str">
        <f>'Salary and Cost Data'!D522</f>
        <v>A22</v>
      </c>
      <c r="G593" s="10">
        <f>'Salary and Cost Data'!E522</f>
        <v>8435</v>
      </c>
      <c r="H593" s="10">
        <f>'Salary and Cost Data'!F522</f>
        <v>9279</v>
      </c>
      <c r="I593" s="10">
        <f>'Salary and Cost Data'!G522</f>
        <v>10123</v>
      </c>
      <c r="J593" s="10">
        <f>'Salary and Cost Data'!H522</f>
        <v>10966</v>
      </c>
      <c r="K593" s="10">
        <f>'Salary and Cost Data'!I522</f>
        <v>11809</v>
      </c>
      <c r="L593" s="10">
        <f>'Salary and Cost Data'!J522</f>
        <v>24724</v>
      </c>
      <c r="M593" s="9">
        <f>'Salary and Cost Data'!K522</f>
        <v>0</v>
      </c>
      <c r="AJ593" s="100"/>
      <c r="AK593" s="102"/>
    </row>
    <row r="594" spans="3:37" ht="15.6" hidden="1" x14ac:dyDescent="0.3">
      <c r="C594" s="8" t="str">
        <f>'Salary and Cost Data'!A523</f>
        <v>POLICE COMMUNICATION SUPV</v>
      </c>
      <c r="D594" s="9" t="str">
        <f>'Salary and Cost Data'!B523</f>
        <v>G</v>
      </c>
      <c r="E594" s="9" t="str">
        <f>'Salary and Cost Data'!C523</f>
        <v>G1A3XX</v>
      </c>
      <c r="F594" s="9" t="str">
        <f>'Salary and Cost Data'!D523</f>
        <v>G15</v>
      </c>
      <c r="G594" s="10">
        <f>'Salary and Cost Data'!E523</f>
        <v>5567</v>
      </c>
      <c r="H594" s="10">
        <f>'Salary and Cost Data'!F523</f>
        <v>6124</v>
      </c>
      <c r="I594" s="10">
        <f>'Salary and Cost Data'!G523</f>
        <v>6681</v>
      </c>
      <c r="J594" s="10">
        <f>'Salary and Cost Data'!H523</f>
        <v>7238</v>
      </c>
      <c r="K594" s="10">
        <f>'Salary and Cost Data'!I523</f>
        <v>7794</v>
      </c>
      <c r="L594" s="10">
        <f>'Salary and Cost Data'!J523</f>
        <v>24724</v>
      </c>
      <c r="M594" s="9">
        <f>'Salary and Cost Data'!K523</f>
        <v>1</v>
      </c>
      <c r="AJ594" s="100"/>
      <c r="AK594" s="102"/>
    </row>
    <row r="595" spans="3:37" ht="15.6" hidden="1" x14ac:dyDescent="0.3">
      <c r="C595" s="8" t="str">
        <f>'Salary and Cost Data'!A524</f>
        <v>POLICE COMMUNICATION TECH</v>
      </c>
      <c r="D595" s="9" t="str">
        <f>'Salary and Cost Data'!B524</f>
        <v>G</v>
      </c>
      <c r="E595" s="9" t="str">
        <f>'Salary and Cost Data'!C524</f>
        <v>G1A2TX</v>
      </c>
      <c r="F595" s="9" t="str">
        <f>'Salary and Cost Data'!D524</f>
        <v>G12</v>
      </c>
      <c r="G595" s="10">
        <f>'Salary and Cost Data'!E524</f>
        <v>4809</v>
      </c>
      <c r="H595" s="10">
        <f>'Salary and Cost Data'!F524</f>
        <v>5290</v>
      </c>
      <c r="I595" s="10">
        <f>'Salary and Cost Data'!G524</f>
        <v>5771</v>
      </c>
      <c r="J595" s="10">
        <f>'Salary and Cost Data'!H524</f>
        <v>6252</v>
      </c>
      <c r="K595" s="10">
        <f>'Salary and Cost Data'!I524</f>
        <v>6733</v>
      </c>
      <c r="L595" s="10">
        <f>'Salary and Cost Data'!J524</f>
        <v>24724</v>
      </c>
      <c r="M595" s="9">
        <f>'Salary and Cost Data'!K524</f>
        <v>1</v>
      </c>
      <c r="AJ595" s="100"/>
      <c r="AK595" s="102"/>
    </row>
    <row r="596" spans="3:37" ht="15.6" hidden="1" x14ac:dyDescent="0.3">
      <c r="C596" s="8" t="str">
        <f>'Salary and Cost Data'!A525</f>
        <v>POLICE OFFICER I</v>
      </c>
      <c r="D596" s="9" t="str">
        <f>'Salary and Cost Data'!B525</f>
        <v>A</v>
      </c>
      <c r="E596" s="9" t="str">
        <f>'Salary and Cost Data'!C525</f>
        <v>A4B2TX</v>
      </c>
      <c r="F596" s="9" t="str">
        <f>'Salary and Cost Data'!D525</f>
        <v>A12</v>
      </c>
      <c r="G596" s="10">
        <f>'Salary and Cost Data'!E525</f>
        <v>5179</v>
      </c>
      <c r="H596" s="10">
        <f>'Salary and Cost Data'!F525</f>
        <v>5697</v>
      </c>
      <c r="I596" s="10">
        <f>'Salary and Cost Data'!G525</f>
        <v>6214</v>
      </c>
      <c r="J596" s="10">
        <f>'Salary and Cost Data'!H525</f>
        <v>6732</v>
      </c>
      <c r="K596" s="10">
        <f>'Salary and Cost Data'!I525</f>
        <v>7250</v>
      </c>
      <c r="L596" s="10">
        <f>'Salary and Cost Data'!J525</f>
        <v>24724</v>
      </c>
      <c r="M596" s="9">
        <f>'Salary and Cost Data'!K525</f>
        <v>0</v>
      </c>
      <c r="AJ596" s="100"/>
      <c r="AK596" s="102"/>
    </row>
    <row r="597" spans="3:37" ht="15.6" hidden="1" x14ac:dyDescent="0.3">
      <c r="C597" s="8" t="str">
        <f>'Salary and Cost Data'!A526</f>
        <v>POLICE OFFICER II</v>
      </c>
      <c r="D597" s="9" t="str">
        <f>'Salary and Cost Data'!B526</f>
        <v>A</v>
      </c>
      <c r="E597" s="9" t="str">
        <f>'Salary and Cost Data'!C526</f>
        <v>A4B3XX</v>
      </c>
      <c r="F597" s="9" t="str">
        <f>'Salary and Cost Data'!D526</f>
        <v>A15</v>
      </c>
      <c r="G597" s="10">
        <f>'Salary and Cost Data'!E526</f>
        <v>5995</v>
      </c>
      <c r="H597" s="10">
        <f>'Salary and Cost Data'!F526</f>
        <v>6595</v>
      </c>
      <c r="I597" s="10">
        <f>'Salary and Cost Data'!G526</f>
        <v>7194</v>
      </c>
      <c r="J597" s="10">
        <f>'Salary and Cost Data'!H526</f>
        <v>7793</v>
      </c>
      <c r="K597" s="10">
        <f>'Salary and Cost Data'!I526</f>
        <v>8392</v>
      </c>
      <c r="L597" s="10">
        <f>'Salary and Cost Data'!J526</f>
        <v>24724</v>
      </c>
      <c r="M597" s="9">
        <f>'Salary and Cost Data'!K526</f>
        <v>0</v>
      </c>
      <c r="AJ597" s="100"/>
      <c r="AK597" s="102"/>
    </row>
    <row r="598" spans="3:37" ht="15.6" hidden="1" x14ac:dyDescent="0.3">
      <c r="C598" s="8" t="str">
        <f>'Salary and Cost Data'!A527</f>
        <v>POLICE OFFICER III</v>
      </c>
      <c r="D598" s="9" t="str">
        <f>'Salary and Cost Data'!B527</f>
        <v>A</v>
      </c>
      <c r="E598" s="9" t="str">
        <f>'Salary and Cost Data'!C527</f>
        <v>A4B4XX</v>
      </c>
      <c r="F598" s="9" t="str">
        <f>'Salary and Cost Data'!D527</f>
        <v>A18</v>
      </c>
      <c r="G598" s="10">
        <f>'Salary and Cost Data'!E527</f>
        <v>6939</v>
      </c>
      <c r="H598" s="10">
        <f>'Salary and Cost Data'!F527</f>
        <v>7634</v>
      </c>
      <c r="I598" s="10">
        <f>'Salary and Cost Data'!G527</f>
        <v>8328</v>
      </c>
      <c r="J598" s="10">
        <f>'Salary and Cost Data'!H527</f>
        <v>9022</v>
      </c>
      <c r="K598" s="10">
        <f>'Salary and Cost Data'!I527</f>
        <v>9715</v>
      </c>
      <c r="L598" s="10">
        <f>'Salary and Cost Data'!J527</f>
        <v>24724</v>
      </c>
      <c r="M598" s="9">
        <f>'Salary and Cost Data'!K527</f>
        <v>0</v>
      </c>
      <c r="AJ598" s="100"/>
      <c r="AK598" s="102"/>
    </row>
    <row r="599" spans="3:37" ht="15.6" hidden="1" x14ac:dyDescent="0.3">
      <c r="C599" s="8" t="str">
        <f>'Salary and Cost Data'!A528</f>
        <v>POLICE OFFICER INTERN</v>
      </c>
      <c r="D599" s="9" t="str">
        <f>'Salary and Cost Data'!B528</f>
        <v>A</v>
      </c>
      <c r="E599" s="9" t="str">
        <f>'Salary and Cost Data'!C528</f>
        <v>A4B1IX</v>
      </c>
      <c r="F599" s="9" t="str">
        <f>'Salary and Cost Data'!D528</f>
        <v>A09</v>
      </c>
      <c r="G599" s="10">
        <f>'Salary and Cost Data'!E528</f>
        <v>4473</v>
      </c>
      <c r="H599" s="10">
        <f>'Salary and Cost Data'!F528</f>
        <v>4921</v>
      </c>
      <c r="I599" s="10">
        <f>'Salary and Cost Data'!G528</f>
        <v>5368</v>
      </c>
      <c r="J599" s="10">
        <f>'Salary and Cost Data'!H528</f>
        <v>5815</v>
      </c>
      <c r="K599" s="10">
        <f>'Salary and Cost Data'!I528</f>
        <v>6262</v>
      </c>
      <c r="L599" s="10">
        <f>'Salary and Cost Data'!J528</f>
        <v>24724</v>
      </c>
      <c r="M599" s="9">
        <f>'Salary and Cost Data'!K528</f>
        <v>0</v>
      </c>
      <c r="AJ599" s="100"/>
      <c r="AK599" s="102"/>
    </row>
    <row r="600" spans="3:37" ht="15.6" hidden="1" x14ac:dyDescent="0.3">
      <c r="C600" s="8" t="str">
        <f>'Salary and Cost Data'!A529</f>
        <v>POLICY ADVISOR I</v>
      </c>
      <c r="D600" s="9" t="str">
        <f>'Salary and Cost Data'!B529</f>
        <v>H</v>
      </c>
      <c r="E600" s="9" t="str">
        <f>'Salary and Cost Data'!C529</f>
        <v>H1R1XX</v>
      </c>
      <c r="F600" s="9" t="str">
        <f>'Salary and Cost Data'!D529</f>
        <v>H08</v>
      </c>
      <c r="G600" s="10">
        <f>'Salary and Cost Data'!E529</f>
        <v>3956</v>
      </c>
      <c r="H600" s="10">
        <f>'Salary and Cost Data'!F529</f>
        <v>4550</v>
      </c>
      <c r="I600" s="10">
        <f>'Salary and Cost Data'!G529</f>
        <v>5144</v>
      </c>
      <c r="J600" s="10">
        <f>'Salary and Cost Data'!H529</f>
        <v>5737</v>
      </c>
      <c r="K600" s="10">
        <f>'Salary and Cost Data'!I529</f>
        <v>6330</v>
      </c>
      <c r="L600" s="10">
        <f>'Salary and Cost Data'!J529</f>
        <v>24724</v>
      </c>
      <c r="M600" s="9">
        <f>'Salary and Cost Data'!K529</f>
        <v>0</v>
      </c>
      <c r="AJ600" s="100"/>
      <c r="AK600" s="102"/>
    </row>
    <row r="601" spans="3:37" ht="15.6" hidden="1" x14ac:dyDescent="0.3">
      <c r="C601" s="8" t="str">
        <f>'Salary and Cost Data'!A530</f>
        <v>POLICY ADVISOR II</v>
      </c>
      <c r="D601" s="9" t="str">
        <f>'Salary and Cost Data'!B530</f>
        <v>H</v>
      </c>
      <c r="E601" s="9" t="str">
        <f>'Salary and Cost Data'!C530</f>
        <v>H1R2XX</v>
      </c>
      <c r="F601" s="9" t="str">
        <f>'Salary and Cost Data'!D530</f>
        <v>H09</v>
      </c>
      <c r="G601" s="10">
        <f>'Salary and Cost Data'!E530</f>
        <v>4154</v>
      </c>
      <c r="H601" s="10">
        <f>'Salary and Cost Data'!F530</f>
        <v>4778</v>
      </c>
      <c r="I601" s="10">
        <f>'Salary and Cost Data'!G530</f>
        <v>5401</v>
      </c>
      <c r="J601" s="10">
        <f>'Salary and Cost Data'!H530</f>
        <v>6025</v>
      </c>
      <c r="K601" s="10">
        <f>'Salary and Cost Data'!I530</f>
        <v>6648</v>
      </c>
      <c r="L601" s="10">
        <f>'Salary and Cost Data'!J530</f>
        <v>24724</v>
      </c>
      <c r="M601" s="9">
        <f>'Salary and Cost Data'!K530</f>
        <v>0</v>
      </c>
      <c r="AJ601" s="100"/>
      <c r="AK601" s="102"/>
    </row>
    <row r="602" spans="3:37" ht="15.6" hidden="1" x14ac:dyDescent="0.3">
      <c r="C602" s="8" t="str">
        <f>'Salary and Cost Data'!A531</f>
        <v>POLICY ADVISOR III</v>
      </c>
      <c r="D602" s="9" t="str">
        <f>'Salary and Cost Data'!B531</f>
        <v>H</v>
      </c>
      <c r="E602" s="9" t="str">
        <f>'Salary and Cost Data'!C531</f>
        <v>H1R3XX</v>
      </c>
      <c r="F602" s="9" t="str">
        <f>'Salary and Cost Data'!D531</f>
        <v>H12</v>
      </c>
      <c r="G602" s="10">
        <f>'Salary and Cost Data'!E531</f>
        <v>4809</v>
      </c>
      <c r="H602" s="10">
        <f>'Salary and Cost Data'!F531</f>
        <v>5531</v>
      </c>
      <c r="I602" s="10">
        <f>'Salary and Cost Data'!G531</f>
        <v>6252</v>
      </c>
      <c r="J602" s="10">
        <f>'Salary and Cost Data'!H531</f>
        <v>6974</v>
      </c>
      <c r="K602" s="10">
        <f>'Salary and Cost Data'!I531</f>
        <v>7695</v>
      </c>
      <c r="L602" s="10">
        <f>'Salary and Cost Data'!J531</f>
        <v>24724</v>
      </c>
      <c r="M602" s="9">
        <f>'Salary and Cost Data'!K531</f>
        <v>0</v>
      </c>
      <c r="AJ602" s="100"/>
      <c r="AK602" s="102"/>
    </row>
    <row r="603" spans="3:37" ht="15.6" hidden="1" x14ac:dyDescent="0.3">
      <c r="C603" s="8" t="str">
        <f>'Salary and Cost Data'!A532</f>
        <v>POLICY ADVISOR IV</v>
      </c>
      <c r="D603" s="9" t="str">
        <f>'Salary and Cost Data'!B532</f>
        <v>H</v>
      </c>
      <c r="E603" s="9" t="str">
        <f>'Salary and Cost Data'!C532</f>
        <v>H1R4XX</v>
      </c>
      <c r="F603" s="9" t="str">
        <f>'Salary and Cost Data'!D532</f>
        <v>H16</v>
      </c>
      <c r="G603" s="10">
        <f>'Salary and Cost Data'!E532</f>
        <v>5845</v>
      </c>
      <c r="H603" s="10">
        <f>'Salary and Cost Data'!F532</f>
        <v>6722</v>
      </c>
      <c r="I603" s="10">
        <f>'Salary and Cost Data'!G532</f>
        <v>7599</v>
      </c>
      <c r="J603" s="10">
        <f>'Salary and Cost Data'!H532</f>
        <v>8476</v>
      </c>
      <c r="K603" s="10">
        <f>'Salary and Cost Data'!I532</f>
        <v>9353</v>
      </c>
      <c r="L603" s="10">
        <f>'Salary and Cost Data'!J532</f>
        <v>24724</v>
      </c>
      <c r="M603" s="9">
        <f>'Salary and Cost Data'!K532</f>
        <v>0</v>
      </c>
      <c r="AJ603" s="100"/>
      <c r="AK603" s="102"/>
    </row>
    <row r="604" spans="3:37" ht="15.6" hidden="1" x14ac:dyDescent="0.3">
      <c r="C604" s="8" t="str">
        <f>'Salary and Cost Data'!A533</f>
        <v>POLICY ADVISOR V</v>
      </c>
      <c r="D604" s="9" t="str">
        <f>'Salary and Cost Data'!B533</f>
        <v>H</v>
      </c>
      <c r="E604" s="9" t="str">
        <f>'Salary and Cost Data'!C533</f>
        <v>H1R5XX</v>
      </c>
      <c r="F604" s="9" t="str">
        <f>'Salary and Cost Data'!D533</f>
        <v>H21</v>
      </c>
      <c r="G604" s="10">
        <f>'Salary and Cost Data'!E533</f>
        <v>7460</v>
      </c>
      <c r="H604" s="10">
        <f>'Salary and Cost Data'!F533</f>
        <v>8580</v>
      </c>
      <c r="I604" s="10">
        <f>'Salary and Cost Data'!G533</f>
        <v>9700</v>
      </c>
      <c r="J604" s="10">
        <f>'Salary and Cost Data'!H533</f>
        <v>10819</v>
      </c>
      <c r="K604" s="10">
        <f>'Salary and Cost Data'!I533</f>
        <v>11938</v>
      </c>
      <c r="L604" s="10">
        <f>'Salary and Cost Data'!J533</f>
        <v>24724</v>
      </c>
      <c r="M604" s="9">
        <f>'Salary and Cost Data'!K533</f>
        <v>0</v>
      </c>
      <c r="AJ604" s="100"/>
      <c r="AK604" s="102"/>
    </row>
    <row r="605" spans="3:37" ht="15.6" hidden="1" x14ac:dyDescent="0.3">
      <c r="C605" s="8" t="str">
        <f>'Salary and Cost Data'!A534</f>
        <v>POLICY ADVISOR VI</v>
      </c>
      <c r="D605" s="9" t="str">
        <f>'Salary and Cost Data'!B534</f>
        <v>H</v>
      </c>
      <c r="E605" s="9" t="str">
        <f>'Salary and Cost Data'!C534</f>
        <v>H1R6XX</v>
      </c>
      <c r="F605" s="9" t="str">
        <f>'Salary and Cost Data'!D534</f>
        <v>H22</v>
      </c>
      <c r="G605" s="10">
        <f>'Salary and Cost Data'!E534</f>
        <v>7834</v>
      </c>
      <c r="H605" s="10">
        <f>'Salary and Cost Data'!F534</f>
        <v>9009</v>
      </c>
      <c r="I605" s="10">
        <f>'Salary and Cost Data'!G534</f>
        <v>10184</v>
      </c>
      <c r="J605" s="10">
        <f>'Salary and Cost Data'!H534</f>
        <v>11360</v>
      </c>
      <c r="K605" s="10">
        <f>'Salary and Cost Data'!I534</f>
        <v>12535</v>
      </c>
      <c r="L605" s="10">
        <f>'Salary and Cost Data'!J534</f>
        <v>24724</v>
      </c>
      <c r="M605" s="9">
        <f>'Salary and Cost Data'!K534</f>
        <v>0</v>
      </c>
      <c r="AJ605" s="100"/>
      <c r="AK605" s="102"/>
    </row>
    <row r="606" spans="3:37" ht="15.6" hidden="1" x14ac:dyDescent="0.3">
      <c r="C606" s="8" t="str">
        <f>'Salary and Cost Data'!A535</f>
        <v>POLICY ADVISOR VII</v>
      </c>
      <c r="D606" s="9" t="str">
        <f>'Salary and Cost Data'!B535</f>
        <v>H</v>
      </c>
      <c r="E606" s="9" t="str">
        <f>'Salary and Cost Data'!C535</f>
        <v>H1R7XX</v>
      </c>
      <c r="F606" s="9" t="str">
        <f>'Salary and Cost Data'!D535</f>
        <v>H24</v>
      </c>
      <c r="G606" s="10">
        <f>'Salary and Cost Data'!E535</f>
        <v>8637</v>
      </c>
      <c r="H606" s="10">
        <f>'Salary and Cost Data'!F535</f>
        <v>9933</v>
      </c>
      <c r="I606" s="10">
        <f>'Salary and Cost Data'!G535</f>
        <v>11228</v>
      </c>
      <c r="J606" s="10">
        <f>'Salary and Cost Data'!H535</f>
        <v>12524</v>
      </c>
      <c r="K606" s="10">
        <f>'Salary and Cost Data'!I535</f>
        <v>13820</v>
      </c>
      <c r="L606" s="10">
        <f>'Salary and Cost Data'!J535</f>
        <v>24724</v>
      </c>
      <c r="M606" s="9">
        <f>'Salary and Cost Data'!K535</f>
        <v>0</v>
      </c>
      <c r="AJ606" s="100"/>
      <c r="AK606" s="102"/>
    </row>
    <row r="607" spans="3:37" ht="15.6" hidden="1" x14ac:dyDescent="0.3">
      <c r="C607" s="8" t="str">
        <f>'Salary and Cost Data'!A536</f>
        <v>PORT OF ENTRY I</v>
      </c>
      <c r="D607" s="9" t="str">
        <f>'Salary and Cost Data'!B536</f>
        <v>H</v>
      </c>
      <c r="E607" s="9" t="str">
        <f>'Salary and Cost Data'!C536</f>
        <v>H4Q2TX</v>
      </c>
      <c r="F607" s="9" t="str">
        <f>'Salary and Cost Data'!D536</f>
        <v>H12</v>
      </c>
      <c r="G607" s="10">
        <f>'Salary and Cost Data'!E536</f>
        <v>4809</v>
      </c>
      <c r="H607" s="10">
        <f>'Salary and Cost Data'!F536</f>
        <v>5531</v>
      </c>
      <c r="I607" s="10">
        <f>'Salary and Cost Data'!G536</f>
        <v>6252</v>
      </c>
      <c r="J607" s="10">
        <f>'Salary and Cost Data'!H536</f>
        <v>6974</v>
      </c>
      <c r="K607" s="10">
        <f>'Salary and Cost Data'!I536</f>
        <v>7695</v>
      </c>
      <c r="L607" s="10">
        <f>'Salary and Cost Data'!J536</f>
        <v>24724</v>
      </c>
      <c r="M607" s="9">
        <f>'Salary and Cost Data'!K536</f>
        <v>1</v>
      </c>
      <c r="AJ607" s="100"/>
      <c r="AK607" s="102"/>
    </row>
    <row r="608" spans="3:37" ht="15.6" hidden="1" x14ac:dyDescent="0.3">
      <c r="C608" s="8" t="str">
        <f>'Salary and Cost Data'!A537</f>
        <v>PORT OF ENTRY II</v>
      </c>
      <c r="D608" s="9" t="str">
        <f>'Salary and Cost Data'!B537</f>
        <v>H</v>
      </c>
      <c r="E608" s="9" t="str">
        <f>'Salary and Cost Data'!C537</f>
        <v>H4Q3XX</v>
      </c>
      <c r="F608" s="9" t="str">
        <f>'Salary and Cost Data'!D537</f>
        <v>H14</v>
      </c>
      <c r="G608" s="10">
        <f>'Salary and Cost Data'!E537</f>
        <v>5302</v>
      </c>
      <c r="H608" s="10">
        <f>'Salary and Cost Data'!F537</f>
        <v>6098</v>
      </c>
      <c r="I608" s="10">
        <f>'Salary and Cost Data'!G537</f>
        <v>6893</v>
      </c>
      <c r="J608" s="10">
        <f>'Salary and Cost Data'!H537</f>
        <v>7689</v>
      </c>
      <c r="K608" s="10">
        <f>'Salary and Cost Data'!I537</f>
        <v>8484</v>
      </c>
      <c r="L608" s="10">
        <f>'Salary and Cost Data'!J537</f>
        <v>24724</v>
      </c>
      <c r="M608" s="9">
        <f>'Salary and Cost Data'!K537</f>
        <v>1</v>
      </c>
      <c r="AJ608" s="100"/>
      <c r="AK608" s="102"/>
    </row>
    <row r="609" spans="3:37" ht="15.6" hidden="1" x14ac:dyDescent="0.3">
      <c r="C609" s="8" t="str">
        <f>'Salary and Cost Data'!A538</f>
        <v>PORT OF ENTRY III</v>
      </c>
      <c r="D609" s="9" t="str">
        <f>'Salary and Cost Data'!B538</f>
        <v>H</v>
      </c>
      <c r="E609" s="9" t="str">
        <f>'Salary and Cost Data'!C538</f>
        <v>H4Q4XX</v>
      </c>
      <c r="F609" s="9" t="str">
        <f>'Salary and Cost Data'!D538</f>
        <v>H18</v>
      </c>
      <c r="G609" s="10">
        <f>'Salary and Cost Data'!E538</f>
        <v>6445</v>
      </c>
      <c r="H609" s="10">
        <f>'Salary and Cost Data'!F538</f>
        <v>7412</v>
      </c>
      <c r="I609" s="10">
        <f>'Salary and Cost Data'!G538</f>
        <v>8378</v>
      </c>
      <c r="J609" s="10">
        <f>'Salary and Cost Data'!H538</f>
        <v>9345</v>
      </c>
      <c r="K609" s="10">
        <f>'Salary and Cost Data'!I538</f>
        <v>10312</v>
      </c>
      <c r="L609" s="10">
        <f>'Salary and Cost Data'!J538</f>
        <v>24724</v>
      </c>
      <c r="M609" s="9">
        <f>'Salary and Cost Data'!K538</f>
        <v>0</v>
      </c>
      <c r="AJ609" s="100"/>
      <c r="AK609" s="102"/>
    </row>
    <row r="610" spans="3:37" ht="15.6" hidden="1" x14ac:dyDescent="0.3">
      <c r="C610" s="8" t="str">
        <f>'Salary and Cost Data'!A539</f>
        <v>PORT OF ENTRY INTERN</v>
      </c>
      <c r="D610" s="9" t="str">
        <f>'Salary and Cost Data'!B539</f>
        <v>H</v>
      </c>
      <c r="E610" s="9" t="str">
        <f>'Salary and Cost Data'!C539</f>
        <v>H4Q1IX</v>
      </c>
      <c r="F610" s="9" t="str">
        <f>'Salary and Cost Data'!D539</f>
        <v>H10</v>
      </c>
      <c r="G610" s="10">
        <f>'Salary and Cost Data'!E539</f>
        <v>4362</v>
      </c>
      <c r="H610" s="10">
        <f>'Salary and Cost Data'!F539</f>
        <v>5017</v>
      </c>
      <c r="I610" s="10">
        <f>'Salary and Cost Data'!G539</f>
        <v>5671</v>
      </c>
      <c r="J610" s="10">
        <f>'Salary and Cost Data'!H539</f>
        <v>6325</v>
      </c>
      <c r="K610" s="10">
        <f>'Salary and Cost Data'!I539</f>
        <v>6979</v>
      </c>
      <c r="L610" s="10">
        <f>'Salary and Cost Data'!J539</f>
        <v>24724</v>
      </c>
      <c r="M610" s="9">
        <f>'Salary and Cost Data'!K539</f>
        <v>1</v>
      </c>
      <c r="AJ610" s="100"/>
      <c r="AK610" s="102"/>
    </row>
    <row r="611" spans="3:37" ht="15.6" hidden="1" x14ac:dyDescent="0.3">
      <c r="C611" s="8" t="str">
        <f>'Salary and Cost Data'!A540</f>
        <v>PRODUCTION I</v>
      </c>
      <c r="D611" s="9" t="str">
        <f>'Salary and Cost Data'!B540</f>
        <v>D</v>
      </c>
      <c r="E611" s="9" t="str">
        <f>'Salary and Cost Data'!C540</f>
        <v>D7C1XX</v>
      </c>
      <c r="F611" s="9" t="str">
        <f>'Salary and Cost Data'!D540</f>
        <v>D01</v>
      </c>
      <c r="G611" s="10">
        <f>'Salary and Cost Data'!E540</f>
        <v>2812</v>
      </c>
      <c r="H611" s="10">
        <f>'Salary and Cost Data'!F540</f>
        <v>3093</v>
      </c>
      <c r="I611" s="10">
        <f>'Salary and Cost Data'!G540</f>
        <v>3374</v>
      </c>
      <c r="J611" s="10">
        <f>'Salary and Cost Data'!H540</f>
        <v>3656</v>
      </c>
      <c r="K611" s="10">
        <f>'Salary and Cost Data'!I540</f>
        <v>3937</v>
      </c>
      <c r="L611" s="10">
        <f>'Salary and Cost Data'!J540</f>
        <v>24724</v>
      </c>
      <c r="M611" s="9">
        <f>'Salary and Cost Data'!K540</f>
        <v>1</v>
      </c>
      <c r="AJ611" s="100"/>
      <c r="AK611" s="102"/>
    </row>
    <row r="612" spans="3:37" ht="15.6" hidden="1" x14ac:dyDescent="0.3">
      <c r="C612" s="8" t="str">
        <f>'Salary and Cost Data'!A541</f>
        <v>PRODUCTION II</v>
      </c>
      <c r="D612" s="9" t="str">
        <f>'Salary and Cost Data'!B541</f>
        <v>D</v>
      </c>
      <c r="E612" s="9" t="str">
        <f>'Salary and Cost Data'!C541</f>
        <v>D7C2XX</v>
      </c>
      <c r="F612" s="9" t="str">
        <f>'Salary and Cost Data'!D541</f>
        <v>D03</v>
      </c>
      <c r="G612" s="10">
        <f>'Salary and Cost Data'!E541</f>
        <v>3100</v>
      </c>
      <c r="H612" s="10">
        <f>'Salary and Cost Data'!F541</f>
        <v>3410</v>
      </c>
      <c r="I612" s="10">
        <f>'Salary and Cost Data'!G541</f>
        <v>3720</v>
      </c>
      <c r="J612" s="10">
        <f>'Salary and Cost Data'!H541</f>
        <v>4030</v>
      </c>
      <c r="K612" s="10">
        <f>'Salary and Cost Data'!I541</f>
        <v>4340</v>
      </c>
      <c r="L612" s="10">
        <f>'Salary and Cost Data'!J541</f>
        <v>24724</v>
      </c>
      <c r="M612" s="9">
        <f>'Salary and Cost Data'!K541</f>
        <v>1</v>
      </c>
      <c r="AJ612" s="100"/>
      <c r="AK612" s="102"/>
    </row>
    <row r="613" spans="3:37" ht="15.6" hidden="1" x14ac:dyDescent="0.3">
      <c r="C613" s="8" t="str">
        <f>'Salary and Cost Data'!A542</f>
        <v>PRODUCTION III</v>
      </c>
      <c r="D613" s="9" t="str">
        <f>'Salary and Cost Data'!B542</f>
        <v>D</v>
      </c>
      <c r="E613" s="9" t="str">
        <f>'Salary and Cost Data'!C542</f>
        <v>D7C3XX</v>
      </c>
      <c r="F613" s="9" t="str">
        <f>'Salary and Cost Data'!D542</f>
        <v>D04</v>
      </c>
      <c r="G613" s="10">
        <f>'Salary and Cost Data'!E542</f>
        <v>3255</v>
      </c>
      <c r="H613" s="10">
        <f>'Salary and Cost Data'!F542</f>
        <v>3581</v>
      </c>
      <c r="I613" s="10">
        <f>'Salary and Cost Data'!G542</f>
        <v>3906</v>
      </c>
      <c r="J613" s="10">
        <f>'Salary and Cost Data'!H542</f>
        <v>4232</v>
      </c>
      <c r="K613" s="10">
        <f>'Salary and Cost Data'!I542</f>
        <v>4558</v>
      </c>
      <c r="L613" s="10">
        <f>'Salary and Cost Data'!J542</f>
        <v>24724</v>
      </c>
      <c r="M613" s="9">
        <f>'Salary and Cost Data'!K542</f>
        <v>1</v>
      </c>
      <c r="AJ613" s="100"/>
      <c r="AK613" s="102"/>
    </row>
    <row r="614" spans="3:37" ht="15.6" hidden="1" x14ac:dyDescent="0.3">
      <c r="C614" s="8" t="str">
        <f>'Salary and Cost Data'!A543</f>
        <v>PRODUCTION IV</v>
      </c>
      <c r="D614" s="9" t="str">
        <f>'Salary and Cost Data'!B543</f>
        <v>D</v>
      </c>
      <c r="E614" s="9" t="str">
        <f>'Salary and Cost Data'!C543</f>
        <v>D7C4XX</v>
      </c>
      <c r="F614" s="9" t="str">
        <f>'Salary and Cost Data'!D543</f>
        <v>D07</v>
      </c>
      <c r="G614" s="10">
        <f>'Salary and Cost Data'!E543</f>
        <v>3768</v>
      </c>
      <c r="H614" s="10">
        <f>'Salary and Cost Data'!F543</f>
        <v>4145</v>
      </c>
      <c r="I614" s="10">
        <f>'Salary and Cost Data'!G543</f>
        <v>4522</v>
      </c>
      <c r="J614" s="10">
        <f>'Salary and Cost Data'!H543</f>
        <v>4899</v>
      </c>
      <c r="K614" s="10">
        <f>'Salary and Cost Data'!I543</f>
        <v>5276</v>
      </c>
      <c r="L614" s="10">
        <f>'Salary and Cost Data'!J543</f>
        <v>24724</v>
      </c>
      <c r="M614" s="9">
        <f>'Salary and Cost Data'!K543</f>
        <v>1</v>
      </c>
      <c r="AJ614" s="100"/>
      <c r="AK614" s="102"/>
    </row>
    <row r="615" spans="3:37" ht="15.6" hidden="1" x14ac:dyDescent="0.3">
      <c r="C615" s="8" t="str">
        <f>'Salary and Cost Data'!A544</f>
        <v>PRODUCTION V</v>
      </c>
      <c r="D615" s="9" t="str">
        <f>'Salary and Cost Data'!B544</f>
        <v>D</v>
      </c>
      <c r="E615" s="9" t="str">
        <f>'Salary and Cost Data'!C544</f>
        <v>D7C5XX</v>
      </c>
      <c r="F615" s="9" t="str">
        <f>'Salary and Cost Data'!D544</f>
        <v>D12</v>
      </c>
      <c r="G615" s="10">
        <f>'Salary and Cost Data'!E544</f>
        <v>4809</v>
      </c>
      <c r="H615" s="10">
        <f>'Salary and Cost Data'!F544</f>
        <v>5290</v>
      </c>
      <c r="I615" s="10">
        <f>'Salary and Cost Data'!G544</f>
        <v>5771</v>
      </c>
      <c r="J615" s="10">
        <f>'Salary and Cost Data'!H544</f>
        <v>6252</v>
      </c>
      <c r="K615" s="10">
        <f>'Salary and Cost Data'!I544</f>
        <v>6733</v>
      </c>
      <c r="L615" s="10">
        <f>'Salary and Cost Data'!J544</f>
        <v>24724</v>
      </c>
      <c r="M615" s="9">
        <f>'Salary and Cost Data'!K544</f>
        <v>0</v>
      </c>
      <c r="AJ615" s="100"/>
      <c r="AK615" s="102"/>
    </row>
    <row r="616" spans="3:37" ht="15.6" hidden="1" x14ac:dyDescent="0.3">
      <c r="C616" s="8" t="str">
        <f>'Salary and Cost Data'!A545</f>
        <v>PROF LAND SURVEYOR I</v>
      </c>
      <c r="D616" s="9" t="str">
        <f>'Salary and Cost Data'!B545</f>
        <v>I</v>
      </c>
      <c r="E616" s="9" t="str">
        <f>'Salary and Cost Data'!C545</f>
        <v>I9B3XX</v>
      </c>
      <c r="F616" s="9" t="str">
        <f>'Salary and Cost Data'!D545</f>
        <v>I11</v>
      </c>
      <c r="G616" s="10">
        <f>'Salary and Cost Data'!E545</f>
        <v>5921</v>
      </c>
      <c r="H616" s="10">
        <f>'Salary and Cost Data'!F545</f>
        <v>6513</v>
      </c>
      <c r="I616" s="10">
        <f>'Salary and Cost Data'!G545</f>
        <v>7105</v>
      </c>
      <c r="J616" s="10">
        <f>'Salary and Cost Data'!H545</f>
        <v>7926</v>
      </c>
      <c r="K616" s="10">
        <f>'Salary and Cost Data'!I545</f>
        <v>8747</v>
      </c>
      <c r="L616" s="10">
        <f>'Salary and Cost Data'!J545</f>
        <v>24724</v>
      </c>
      <c r="M616" s="9">
        <f>'Salary and Cost Data'!K545</f>
        <v>0</v>
      </c>
      <c r="AJ616" s="100"/>
      <c r="AK616" s="102"/>
    </row>
    <row r="617" spans="3:37" ht="15.6" hidden="1" x14ac:dyDescent="0.3">
      <c r="C617" s="8" t="str">
        <f>'Salary and Cost Data'!A546</f>
        <v>PROF LAND SURVEYOR II</v>
      </c>
      <c r="D617" s="9" t="str">
        <f>'Salary and Cost Data'!B546</f>
        <v>I</v>
      </c>
      <c r="E617" s="9" t="str">
        <f>'Salary and Cost Data'!C546</f>
        <v>I9B4XX</v>
      </c>
      <c r="F617" s="9" t="str">
        <f>'Salary and Cost Data'!D546</f>
        <v>I16</v>
      </c>
      <c r="G617" s="10">
        <f>'Salary and Cost Data'!E546</f>
        <v>7557</v>
      </c>
      <c r="H617" s="10">
        <f>'Salary and Cost Data'!F546</f>
        <v>8313</v>
      </c>
      <c r="I617" s="10">
        <f>'Salary and Cost Data'!G546</f>
        <v>9068</v>
      </c>
      <c r="J617" s="10">
        <f>'Salary and Cost Data'!H546</f>
        <v>10116</v>
      </c>
      <c r="K617" s="10">
        <f>'Salary and Cost Data'!I546</f>
        <v>11163</v>
      </c>
      <c r="L617" s="10">
        <f>'Salary and Cost Data'!J546</f>
        <v>24724</v>
      </c>
      <c r="M617" s="9">
        <f>'Salary and Cost Data'!K546</f>
        <v>0</v>
      </c>
      <c r="AJ617" s="100"/>
      <c r="AK617" s="102"/>
    </row>
    <row r="618" spans="3:37" ht="15.6" hidden="1" x14ac:dyDescent="0.3">
      <c r="C618" s="8" t="str">
        <f>'Salary and Cost Data'!A547</f>
        <v>PROFESSIONAL ENGINEER I</v>
      </c>
      <c r="D618" s="9" t="str">
        <f>'Salary and Cost Data'!B547</f>
        <v>I</v>
      </c>
      <c r="E618" s="9" t="str">
        <f>'Salary and Cost Data'!C547</f>
        <v>I2C4**</v>
      </c>
      <c r="F618" s="9" t="str">
        <f>'Salary and Cost Data'!D547</f>
        <v>I16</v>
      </c>
      <c r="G618" s="10">
        <f>'Salary and Cost Data'!E547</f>
        <v>7557</v>
      </c>
      <c r="H618" s="10">
        <f>'Salary and Cost Data'!F547</f>
        <v>8313</v>
      </c>
      <c r="I618" s="10">
        <f>'Salary and Cost Data'!G547</f>
        <v>9068</v>
      </c>
      <c r="J618" s="10">
        <f>'Salary and Cost Data'!H547</f>
        <v>10116</v>
      </c>
      <c r="K618" s="10">
        <f>'Salary and Cost Data'!I547</f>
        <v>11163</v>
      </c>
      <c r="L618" s="10">
        <f>'Salary and Cost Data'!J547</f>
        <v>24724</v>
      </c>
      <c r="M618" s="9">
        <f>'Salary and Cost Data'!K547</f>
        <v>0</v>
      </c>
      <c r="AJ618" s="100"/>
      <c r="AK618" s="102"/>
    </row>
    <row r="619" spans="3:37" ht="15.6" hidden="1" x14ac:dyDescent="0.3">
      <c r="C619" s="8" t="str">
        <f>'Salary and Cost Data'!A548</f>
        <v>PROFESSIONAL ENGINEER II</v>
      </c>
      <c r="D619" s="9" t="str">
        <f>'Salary and Cost Data'!B548</f>
        <v>I</v>
      </c>
      <c r="E619" s="9" t="str">
        <f>'Salary and Cost Data'!C548</f>
        <v>I2C5**</v>
      </c>
      <c r="F619" s="9" t="str">
        <f>'Salary and Cost Data'!D548</f>
        <v>I19</v>
      </c>
      <c r="G619" s="10">
        <f>'Salary and Cost Data'!E548</f>
        <v>8748</v>
      </c>
      <c r="H619" s="10">
        <f>'Salary and Cost Data'!F548</f>
        <v>9623</v>
      </c>
      <c r="I619" s="10">
        <f>'Salary and Cost Data'!G548</f>
        <v>10498</v>
      </c>
      <c r="J619" s="10">
        <f>'Salary and Cost Data'!H548</f>
        <v>11710</v>
      </c>
      <c r="K619" s="10">
        <f>'Salary and Cost Data'!I548</f>
        <v>12922</v>
      </c>
      <c r="L619" s="10">
        <f>'Salary and Cost Data'!J548</f>
        <v>24724</v>
      </c>
      <c r="M619" s="9">
        <f>'Salary and Cost Data'!K548</f>
        <v>0</v>
      </c>
      <c r="AJ619" s="100"/>
      <c r="AK619" s="102"/>
    </row>
    <row r="620" spans="3:37" ht="15.6" hidden="1" x14ac:dyDescent="0.3">
      <c r="C620" s="8" t="str">
        <f>'Salary and Cost Data'!A549</f>
        <v>PROFESSIONAL ENGINEER III</v>
      </c>
      <c r="D620" s="9" t="str">
        <f>'Salary and Cost Data'!B549</f>
        <v>I</v>
      </c>
      <c r="E620" s="9" t="str">
        <f>'Salary and Cost Data'!C549</f>
        <v>I2C6**</v>
      </c>
      <c r="F620" s="9" t="str">
        <f>'Salary and Cost Data'!D549</f>
        <v>I21</v>
      </c>
      <c r="G620" s="10">
        <f>'Salary and Cost Data'!E549</f>
        <v>9645</v>
      </c>
      <c r="H620" s="10">
        <f>'Salary and Cost Data'!F549</f>
        <v>10610</v>
      </c>
      <c r="I620" s="10">
        <f>'Salary and Cost Data'!G549</f>
        <v>11574</v>
      </c>
      <c r="J620" s="10">
        <f>'Salary and Cost Data'!H549</f>
        <v>12911</v>
      </c>
      <c r="K620" s="10">
        <f>'Salary and Cost Data'!I549</f>
        <v>14247</v>
      </c>
      <c r="L620" s="10">
        <f>'Salary and Cost Data'!J549</f>
        <v>24724</v>
      </c>
      <c r="M620" s="9">
        <f>'Salary and Cost Data'!K549</f>
        <v>0</v>
      </c>
      <c r="AJ620" s="100"/>
      <c r="AK620" s="102"/>
    </row>
    <row r="621" spans="3:37" ht="15.6" hidden="1" x14ac:dyDescent="0.3">
      <c r="C621" s="8" t="str">
        <f>'Salary and Cost Data'!A550</f>
        <v>PROFESSIONAL ENGINEER IV</v>
      </c>
      <c r="D621" s="9" t="str">
        <f>'Salary and Cost Data'!B550</f>
        <v>I</v>
      </c>
      <c r="E621" s="9" t="str">
        <f>'Salary and Cost Data'!C550</f>
        <v>I2C7**</v>
      </c>
      <c r="F621" s="9" t="str">
        <f>'Salary and Cost Data'!D550</f>
        <v>I23</v>
      </c>
      <c r="G621" s="10">
        <f>'Salary and Cost Data'!E550</f>
        <v>10634</v>
      </c>
      <c r="H621" s="10">
        <f>'Salary and Cost Data'!F550</f>
        <v>11698</v>
      </c>
      <c r="I621" s="10">
        <f>'Salary and Cost Data'!G550</f>
        <v>12761</v>
      </c>
      <c r="J621" s="10">
        <f>'Salary and Cost Data'!H550</f>
        <v>14235</v>
      </c>
      <c r="K621" s="10">
        <f>'Salary and Cost Data'!I550</f>
        <v>15708</v>
      </c>
      <c r="L621" s="10">
        <f>'Salary and Cost Data'!J550</f>
        <v>24724</v>
      </c>
      <c r="M621" s="9">
        <f>'Salary and Cost Data'!K550</f>
        <v>0</v>
      </c>
      <c r="AJ621" s="100"/>
      <c r="AK621" s="102"/>
    </row>
    <row r="622" spans="3:37" ht="15.6" hidden="1" x14ac:dyDescent="0.3">
      <c r="C622" s="8" t="str">
        <f>'Salary and Cost Data'!A551</f>
        <v>PROGRAM ASSISTANT I</v>
      </c>
      <c r="D622" s="9" t="str">
        <f>'Salary and Cost Data'!B551</f>
        <v>H</v>
      </c>
      <c r="E622" s="9" t="str">
        <f>'Salary and Cost Data'!C551</f>
        <v>H4R1XX</v>
      </c>
      <c r="F622" s="9" t="str">
        <f>'Salary and Cost Data'!D551</f>
        <v>H10</v>
      </c>
      <c r="G622" s="10">
        <f>'Salary and Cost Data'!E551</f>
        <v>4362</v>
      </c>
      <c r="H622" s="10">
        <f>'Salary and Cost Data'!F551</f>
        <v>5017</v>
      </c>
      <c r="I622" s="10">
        <f>'Salary and Cost Data'!G551</f>
        <v>5671</v>
      </c>
      <c r="J622" s="10">
        <f>'Salary and Cost Data'!H551</f>
        <v>6325</v>
      </c>
      <c r="K622" s="10">
        <f>'Salary and Cost Data'!I551</f>
        <v>6979</v>
      </c>
      <c r="L622" s="10">
        <f>'Salary and Cost Data'!J551</f>
        <v>24724</v>
      </c>
      <c r="M622" s="9">
        <f>'Salary and Cost Data'!K551</f>
        <v>0</v>
      </c>
      <c r="AJ622" s="100"/>
      <c r="AK622" s="102"/>
    </row>
    <row r="623" spans="3:37" ht="15.6" hidden="1" x14ac:dyDescent="0.3">
      <c r="C623" s="8" t="str">
        <f>'Salary and Cost Data'!A552</f>
        <v>PROGRAM ASSISTANT II</v>
      </c>
      <c r="D623" s="9" t="str">
        <f>'Salary and Cost Data'!B552</f>
        <v>H</v>
      </c>
      <c r="E623" s="9" t="str">
        <f>'Salary and Cost Data'!C552</f>
        <v>H4R2XX</v>
      </c>
      <c r="F623" s="9" t="str">
        <f>'Salary and Cost Data'!D552</f>
        <v>H12</v>
      </c>
      <c r="G623" s="10">
        <f>'Salary and Cost Data'!E552</f>
        <v>4809</v>
      </c>
      <c r="H623" s="10">
        <f>'Salary and Cost Data'!F552</f>
        <v>5531</v>
      </c>
      <c r="I623" s="10">
        <f>'Salary and Cost Data'!G552</f>
        <v>6252</v>
      </c>
      <c r="J623" s="10">
        <f>'Salary and Cost Data'!H552</f>
        <v>6974</v>
      </c>
      <c r="K623" s="10">
        <f>'Salary and Cost Data'!I552</f>
        <v>7695</v>
      </c>
      <c r="L623" s="10">
        <f>'Salary and Cost Data'!J552</f>
        <v>24724</v>
      </c>
      <c r="M623" s="9">
        <f>'Salary and Cost Data'!K552</f>
        <v>0</v>
      </c>
      <c r="AJ623" s="100"/>
      <c r="AK623" s="102"/>
    </row>
    <row r="624" spans="3:37" ht="15.6" hidden="1" x14ac:dyDescent="0.3">
      <c r="C624" s="8" t="str">
        <f>'Salary and Cost Data'!A553</f>
        <v>PROGRAM COORDINATOR</v>
      </c>
      <c r="D624" s="9" t="str">
        <f>'Salary and Cost Data'!B553</f>
        <v>H</v>
      </c>
      <c r="E624" s="9" t="str">
        <f>'Salary and Cost Data'!C553</f>
        <v>H1A1XX</v>
      </c>
      <c r="F624" s="9" t="str">
        <f>'Salary and Cost Data'!D553</f>
        <v>H12</v>
      </c>
      <c r="G624" s="10">
        <f>'Salary and Cost Data'!E553</f>
        <v>4809</v>
      </c>
      <c r="H624" s="10">
        <f>'Salary and Cost Data'!F553</f>
        <v>5531</v>
      </c>
      <c r="I624" s="10">
        <f>'Salary and Cost Data'!G553</f>
        <v>6252</v>
      </c>
      <c r="J624" s="10">
        <f>'Salary and Cost Data'!H553</f>
        <v>6974</v>
      </c>
      <c r="K624" s="10">
        <f>'Salary and Cost Data'!I553</f>
        <v>7695</v>
      </c>
      <c r="L624" s="10">
        <f>'Salary and Cost Data'!J553</f>
        <v>24724</v>
      </c>
      <c r="M624" s="9">
        <f>'Salary and Cost Data'!K553</f>
        <v>0</v>
      </c>
      <c r="AJ624" s="100"/>
      <c r="AK624" s="102"/>
    </row>
    <row r="625" spans="3:37" ht="15.6" hidden="1" x14ac:dyDescent="0.3">
      <c r="C625" s="8" t="str">
        <f>'Salary and Cost Data'!A554</f>
        <v>PROGRAM MANAGEMENT I</v>
      </c>
      <c r="D625" s="9" t="str">
        <f>'Salary and Cost Data'!B554</f>
        <v>H</v>
      </c>
      <c r="E625" s="9" t="str">
        <f>'Salary and Cost Data'!C554</f>
        <v>H1A2XX</v>
      </c>
      <c r="F625" s="9" t="str">
        <f>'Salary and Cost Data'!D554</f>
        <v>H21</v>
      </c>
      <c r="G625" s="10">
        <f>'Salary and Cost Data'!E554</f>
        <v>7460</v>
      </c>
      <c r="H625" s="10">
        <f>'Salary and Cost Data'!F554</f>
        <v>8580</v>
      </c>
      <c r="I625" s="10">
        <f>'Salary and Cost Data'!G554</f>
        <v>9700</v>
      </c>
      <c r="J625" s="10">
        <f>'Salary and Cost Data'!H554</f>
        <v>10819</v>
      </c>
      <c r="K625" s="10">
        <f>'Salary and Cost Data'!I554</f>
        <v>11938</v>
      </c>
      <c r="L625" s="10">
        <f>'Salary and Cost Data'!J554</f>
        <v>24724</v>
      </c>
      <c r="M625" s="9">
        <f>'Salary and Cost Data'!K554</f>
        <v>0</v>
      </c>
      <c r="AJ625" s="100"/>
      <c r="AK625" s="102"/>
    </row>
    <row r="626" spans="3:37" ht="15.6" hidden="1" x14ac:dyDescent="0.3">
      <c r="C626" s="8" t="str">
        <f>'Salary and Cost Data'!A555</f>
        <v>PROGRAM MANAGEMENT II</v>
      </c>
      <c r="D626" s="9" t="str">
        <f>'Salary and Cost Data'!B555</f>
        <v>H</v>
      </c>
      <c r="E626" s="9" t="str">
        <f>'Salary and Cost Data'!C555</f>
        <v>H1A3XX</v>
      </c>
      <c r="F626" s="9" t="str">
        <f>'Salary and Cost Data'!D555</f>
        <v>H22</v>
      </c>
      <c r="G626" s="10">
        <f>'Salary and Cost Data'!E555</f>
        <v>7834</v>
      </c>
      <c r="H626" s="10">
        <f>'Salary and Cost Data'!F555</f>
        <v>9009</v>
      </c>
      <c r="I626" s="10">
        <f>'Salary and Cost Data'!G555</f>
        <v>10184</v>
      </c>
      <c r="J626" s="10">
        <f>'Salary and Cost Data'!H555</f>
        <v>11360</v>
      </c>
      <c r="K626" s="10">
        <f>'Salary and Cost Data'!I555</f>
        <v>12535</v>
      </c>
      <c r="L626" s="10">
        <f>'Salary and Cost Data'!J555</f>
        <v>24724</v>
      </c>
      <c r="M626" s="9">
        <f>'Salary and Cost Data'!K555</f>
        <v>0</v>
      </c>
      <c r="AJ626" s="100"/>
      <c r="AK626" s="102"/>
    </row>
    <row r="627" spans="3:37" ht="15.6" hidden="1" x14ac:dyDescent="0.3">
      <c r="C627" s="8" t="str">
        <f>'Salary and Cost Data'!A556</f>
        <v>PROGRAM MANAGEMENT III</v>
      </c>
      <c r="D627" s="9" t="str">
        <f>'Salary and Cost Data'!B556</f>
        <v>H</v>
      </c>
      <c r="E627" s="9" t="str">
        <f>'Salary and Cost Data'!C556</f>
        <v>H1A4XX</v>
      </c>
      <c r="F627" s="9" t="str">
        <f>'Salary and Cost Data'!D556</f>
        <v>H24</v>
      </c>
      <c r="G627" s="10">
        <f>'Salary and Cost Data'!E556</f>
        <v>8637</v>
      </c>
      <c r="H627" s="10">
        <f>'Salary and Cost Data'!F556</f>
        <v>9933</v>
      </c>
      <c r="I627" s="10">
        <f>'Salary and Cost Data'!G556</f>
        <v>11228</v>
      </c>
      <c r="J627" s="10">
        <f>'Salary and Cost Data'!H556</f>
        <v>12524</v>
      </c>
      <c r="K627" s="10">
        <f>'Salary and Cost Data'!I556</f>
        <v>13820</v>
      </c>
      <c r="L627" s="10">
        <f>'Salary and Cost Data'!J556</f>
        <v>24724</v>
      </c>
      <c r="M627" s="9">
        <f>'Salary and Cost Data'!K556</f>
        <v>0</v>
      </c>
      <c r="AJ627" s="100"/>
      <c r="AK627" s="102"/>
    </row>
    <row r="628" spans="3:37" ht="15.6" hidden="1" x14ac:dyDescent="0.3">
      <c r="C628" s="8" t="str">
        <f>'Salary and Cost Data'!A557</f>
        <v>PROJECT COORDINATOR</v>
      </c>
      <c r="D628" s="9" t="str">
        <f>'Salary and Cost Data'!B557</f>
        <v>H</v>
      </c>
      <c r="E628" s="9" t="str">
        <f>'Salary and Cost Data'!C557</f>
        <v>H1K1XX</v>
      </c>
      <c r="F628" s="9" t="str">
        <f>'Salary and Cost Data'!D557</f>
        <v>H12</v>
      </c>
      <c r="G628" s="10">
        <f>'Salary and Cost Data'!E557</f>
        <v>4809</v>
      </c>
      <c r="H628" s="10">
        <f>'Salary and Cost Data'!F557</f>
        <v>5531</v>
      </c>
      <c r="I628" s="10">
        <f>'Salary and Cost Data'!G557</f>
        <v>6252</v>
      </c>
      <c r="J628" s="10">
        <f>'Salary and Cost Data'!H557</f>
        <v>6974</v>
      </c>
      <c r="K628" s="10">
        <f>'Salary and Cost Data'!I557</f>
        <v>7695</v>
      </c>
      <c r="L628" s="10">
        <f>'Salary and Cost Data'!J557</f>
        <v>24724</v>
      </c>
      <c r="M628" s="9">
        <f>'Salary and Cost Data'!K557</f>
        <v>0</v>
      </c>
      <c r="AJ628" s="100"/>
      <c r="AK628" s="102"/>
    </row>
    <row r="629" spans="3:37" ht="15.6" hidden="1" x14ac:dyDescent="0.3">
      <c r="C629" s="8" t="str">
        <f>'Salary and Cost Data'!A558</f>
        <v>PROJECT MANAGER I</v>
      </c>
      <c r="D629" s="9" t="str">
        <f>'Salary and Cost Data'!B558</f>
        <v>H</v>
      </c>
      <c r="E629" s="9" t="str">
        <f>'Salary and Cost Data'!C558</f>
        <v>H1K2XX</v>
      </c>
      <c r="F629" s="9" t="str">
        <f>'Salary and Cost Data'!D558</f>
        <v>H16</v>
      </c>
      <c r="G629" s="10">
        <f>'Salary and Cost Data'!E558</f>
        <v>5845</v>
      </c>
      <c r="H629" s="10">
        <f>'Salary and Cost Data'!F558</f>
        <v>6722</v>
      </c>
      <c r="I629" s="10">
        <f>'Salary and Cost Data'!G558</f>
        <v>7599</v>
      </c>
      <c r="J629" s="10">
        <f>'Salary and Cost Data'!H558</f>
        <v>8476</v>
      </c>
      <c r="K629" s="10">
        <f>'Salary and Cost Data'!I558</f>
        <v>9353</v>
      </c>
      <c r="L629" s="10">
        <f>'Salary and Cost Data'!J558</f>
        <v>24724</v>
      </c>
      <c r="M629" s="9">
        <f>'Salary and Cost Data'!K558</f>
        <v>0</v>
      </c>
      <c r="AJ629" s="100"/>
      <c r="AK629" s="102"/>
    </row>
    <row r="630" spans="3:37" ht="15.6" hidden="1" x14ac:dyDescent="0.3">
      <c r="C630" s="8" t="str">
        <f>'Salary and Cost Data'!A559</f>
        <v>PROJECT MANAGER II</v>
      </c>
      <c r="D630" s="9" t="str">
        <f>'Salary and Cost Data'!B559</f>
        <v>H</v>
      </c>
      <c r="E630" s="9" t="str">
        <f>'Salary and Cost Data'!C559</f>
        <v>H1K3XX</v>
      </c>
      <c r="F630" s="9" t="str">
        <f>'Salary and Cost Data'!D559</f>
        <v>H21</v>
      </c>
      <c r="G630" s="10">
        <f>'Salary and Cost Data'!E559</f>
        <v>7460</v>
      </c>
      <c r="H630" s="10">
        <f>'Salary and Cost Data'!F559</f>
        <v>8580</v>
      </c>
      <c r="I630" s="10">
        <f>'Salary and Cost Data'!G559</f>
        <v>9700</v>
      </c>
      <c r="J630" s="10">
        <f>'Salary and Cost Data'!H559</f>
        <v>10819</v>
      </c>
      <c r="K630" s="10">
        <f>'Salary and Cost Data'!I559</f>
        <v>11938</v>
      </c>
      <c r="L630" s="10">
        <f>'Salary and Cost Data'!J559</f>
        <v>24724</v>
      </c>
      <c r="M630" s="9">
        <f>'Salary and Cost Data'!K559</f>
        <v>0</v>
      </c>
      <c r="AJ630" s="100"/>
      <c r="AK630" s="102"/>
    </row>
    <row r="631" spans="3:37" ht="15.6" hidden="1" x14ac:dyDescent="0.3">
      <c r="C631" s="8" t="str">
        <f>'Salary and Cost Data'!A560</f>
        <v>PROJECT MANAGER III</v>
      </c>
      <c r="D631" s="9" t="str">
        <f>'Salary and Cost Data'!B560</f>
        <v>H</v>
      </c>
      <c r="E631" s="9" t="str">
        <f>'Salary and Cost Data'!C560</f>
        <v>H1K4XX</v>
      </c>
      <c r="F631" s="9" t="str">
        <f>'Salary and Cost Data'!D560</f>
        <v>H22</v>
      </c>
      <c r="G631" s="10">
        <f>'Salary and Cost Data'!E560</f>
        <v>7834</v>
      </c>
      <c r="H631" s="10">
        <f>'Salary and Cost Data'!F560</f>
        <v>9009</v>
      </c>
      <c r="I631" s="10">
        <f>'Salary and Cost Data'!G560</f>
        <v>10184</v>
      </c>
      <c r="J631" s="10">
        <f>'Salary and Cost Data'!H560</f>
        <v>11360</v>
      </c>
      <c r="K631" s="10">
        <f>'Salary and Cost Data'!I560</f>
        <v>12535</v>
      </c>
      <c r="L631" s="10">
        <f>'Salary and Cost Data'!J560</f>
        <v>24724</v>
      </c>
      <c r="M631" s="9">
        <f>'Salary and Cost Data'!K560</f>
        <v>0</v>
      </c>
      <c r="AJ631" s="100"/>
      <c r="AK631" s="102"/>
    </row>
    <row r="632" spans="3:37" ht="15.6" hidden="1" x14ac:dyDescent="0.3">
      <c r="C632" s="8" t="str">
        <f>'Salary and Cost Data'!A561</f>
        <v>PROJECT PLANNER I</v>
      </c>
      <c r="D632" s="9" t="str">
        <f>'Salary and Cost Data'!B561</f>
        <v>D</v>
      </c>
      <c r="E632" s="9" t="str">
        <f>'Salary and Cost Data'!C561</f>
        <v>D9E1XX</v>
      </c>
      <c r="F632" s="9" t="str">
        <f>'Salary and Cost Data'!D561</f>
        <v>D15</v>
      </c>
      <c r="G632" s="10">
        <f>'Salary and Cost Data'!E561</f>
        <v>5567</v>
      </c>
      <c r="H632" s="10">
        <f>'Salary and Cost Data'!F561</f>
        <v>6124</v>
      </c>
      <c r="I632" s="10">
        <f>'Salary and Cost Data'!G561</f>
        <v>6681</v>
      </c>
      <c r="J632" s="10">
        <f>'Salary and Cost Data'!H561</f>
        <v>7238</v>
      </c>
      <c r="K632" s="10">
        <f>'Salary and Cost Data'!I561</f>
        <v>7794</v>
      </c>
      <c r="L632" s="10">
        <f>'Salary and Cost Data'!J561</f>
        <v>24724</v>
      </c>
      <c r="M632" s="9">
        <f>'Salary and Cost Data'!K561</f>
        <v>0</v>
      </c>
      <c r="AJ632" s="100"/>
      <c r="AK632" s="102"/>
    </row>
    <row r="633" spans="3:37" ht="15.6" hidden="1" x14ac:dyDescent="0.3">
      <c r="C633" s="8" t="str">
        <f>'Salary and Cost Data'!A562</f>
        <v>PROJECT PLANNER II</v>
      </c>
      <c r="D633" s="9" t="str">
        <f>'Salary and Cost Data'!B562</f>
        <v>D</v>
      </c>
      <c r="E633" s="9" t="str">
        <f>'Salary and Cost Data'!C562</f>
        <v>D9E2XX</v>
      </c>
      <c r="F633" s="9" t="str">
        <f>'Salary and Cost Data'!D562</f>
        <v>D18</v>
      </c>
      <c r="G633" s="10">
        <f>'Salary and Cost Data'!E562</f>
        <v>6445</v>
      </c>
      <c r="H633" s="10">
        <f>'Salary and Cost Data'!F562</f>
        <v>7090</v>
      </c>
      <c r="I633" s="10">
        <f>'Salary and Cost Data'!G562</f>
        <v>7734</v>
      </c>
      <c r="J633" s="10">
        <f>'Salary and Cost Data'!H562</f>
        <v>8379</v>
      </c>
      <c r="K633" s="10">
        <f>'Salary and Cost Data'!I562</f>
        <v>9023</v>
      </c>
      <c r="L633" s="10">
        <f>'Salary and Cost Data'!J562</f>
        <v>24724</v>
      </c>
      <c r="M633" s="9">
        <f>'Salary and Cost Data'!K562</f>
        <v>0</v>
      </c>
      <c r="AJ633" s="100"/>
      <c r="AK633" s="102"/>
    </row>
    <row r="634" spans="3:37" ht="15.6" hidden="1" x14ac:dyDescent="0.3">
      <c r="C634" s="8" t="str">
        <f>'Salary and Cost Data'!A563</f>
        <v>PROPERTY TAX SPEC I</v>
      </c>
      <c r="D634" s="9" t="str">
        <f>'Salary and Cost Data'!B563</f>
        <v>H</v>
      </c>
      <c r="E634" s="9" t="str">
        <f>'Salary and Cost Data'!C563</f>
        <v>H8J2XX</v>
      </c>
      <c r="F634" s="9" t="str">
        <f>'Salary and Cost Data'!D563</f>
        <v>H12</v>
      </c>
      <c r="G634" s="10">
        <f>'Salary and Cost Data'!E563</f>
        <v>4809</v>
      </c>
      <c r="H634" s="10">
        <f>'Salary and Cost Data'!F563</f>
        <v>5531</v>
      </c>
      <c r="I634" s="10">
        <f>'Salary and Cost Data'!G563</f>
        <v>6252</v>
      </c>
      <c r="J634" s="10">
        <f>'Salary and Cost Data'!H563</f>
        <v>6974</v>
      </c>
      <c r="K634" s="10">
        <f>'Salary and Cost Data'!I563</f>
        <v>7695</v>
      </c>
      <c r="L634" s="10">
        <f>'Salary and Cost Data'!J563</f>
        <v>24724</v>
      </c>
      <c r="M634" s="9">
        <f>'Salary and Cost Data'!K563</f>
        <v>0</v>
      </c>
      <c r="AJ634" s="100"/>
      <c r="AK634" s="102"/>
    </row>
    <row r="635" spans="3:37" ht="15.6" hidden="1" x14ac:dyDescent="0.3">
      <c r="C635" s="8" t="str">
        <f>'Salary and Cost Data'!A564</f>
        <v>PROPERTY TAX SPEC II</v>
      </c>
      <c r="D635" s="9" t="str">
        <f>'Salary and Cost Data'!B564</f>
        <v>H</v>
      </c>
      <c r="E635" s="9" t="str">
        <f>'Salary and Cost Data'!C564</f>
        <v>H8J3XX</v>
      </c>
      <c r="F635" s="9" t="str">
        <f>'Salary and Cost Data'!D564</f>
        <v>H13</v>
      </c>
      <c r="G635" s="10">
        <f>'Salary and Cost Data'!E564</f>
        <v>5050</v>
      </c>
      <c r="H635" s="10">
        <f>'Salary and Cost Data'!F564</f>
        <v>5808</v>
      </c>
      <c r="I635" s="10">
        <f>'Salary and Cost Data'!G564</f>
        <v>6565</v>
      </c>
      <c r="J635" s="10">
        <f>'Salary and Cost Data'!H564</f>
        <v>7323</v>
      </c>
      <c r="K635" s="10">
        <f>'Salary and Cost Data'!I564</f>
        <v>8080</v>
      </c>
      <c r="L635" s="10">
        <f>'Salary and Cost Data'!J564</f>
        <v>24724</v>
      </c>
      <c r="M635" s="9">
        <f>'Salary and Cost Data'!K564</f>
        <v>0</v>
      </c>
      <c r="AJ635" s="100"/>
      <c r="AK635" s="102"/>
    </row>
    <row r="636" spans="3:37" ht="15.6" hidden="1" x14ac:dyDescent="0.3">
      <c r="C636" s="8" t="str">
        <f>'Salary and Cost Data'!A565</f>
        <v>PROPERTY TAX SPEC III</v>
      </c>
      <c r="D636" s="9" t="str">
        <f>'Salary and Cost Data'!B565</f>
        <v>H</v>
      </c>
      <c r="E636" s="9" t="str">
        <f>'Salary and Cost Data'!C565</f>
        <v>H8J4XX</v>
      </c>
      <c r="F636" s="9" t="str">
        <f>'Salary and Cost Data'!D565</f>
        <v>H16</v>
      </c>
      <c r="G636" s="10">
        <f>'Salary and Cost Data'!E565</f>
        <v>5845</v>
      </c>
      <c r="H636" s="10">
        <f>'Salary and Cost Data'!F565</f>
        <v>6722</v>
      </c>
      <c r="I636" s="10">
        <f>'Salary and Cost Data'!G565</f>
        <v>7599</v>
      </c>
      <c r="J636" s="10">
        <f>'Salary and Cost Data'!H565</f>
        <v>8476</v>
      </c>
      <c r="K636" s="10">
        <f>'Salary and Cost Data'!I565</f>
        <v>9353</v>
      </c>
      <c r="L636" s="10">
        <f>'Salary and Cost Data'!J565</f>
        <v>24724</v>
      </c>
      <c r="M636" s="9">
        <f>'Salary and Cost Data'!K565</f>
        <v>0</v>
      </c>
      <c r="AJ636" s="100"/>
      <c r="AK636" s="102"/>
    </row>
    <row r="637" spans="3:37" ht="15.6" hidden="1" x14ac:dyDescent="0.3">
      <c r="C637" s="8" t="str">
        <f>'Salary and Cost Data'!A566</f>
        <v>PROPERTY TAX SPEC INTERN</v>
      </c>
      <c r="D637" s="9" t="str">
        <f>'Salary and Cost Data'!B566</f>
        <v>H</v>
      </c>
      <c r="E637" s="9" t="str">
        <f>'Salary and Cost Data'!C566</f>
        <v>H8J1IX</v>
      </c>
      <c r="F637" s="9" t="str">
        <f>'Salary and Cost Data'!D566</f>
        <v>H09</v>
      </c>
      <c r="G637" s="10">
        <f>'Salary and Cost Data'!E566</f>
        <v>4154</v>
      </c>
      <c r="H637" s="10">
        <f>'Salary and Cost Data'!F566</f>
        <v>4778</v>
      </c>
      <c r="I637" s="10">
        <f>'Salary and Cost Data'!G566</f>
        <v>5401</v>
      </c>
      <c r="J637" s="10">
        <f>'Salary and Cost Data'!H566</f>
        <v>6025</v>
      </c>
      <c r="K637" s="10">
        <f>'Salary and Cost Data'!I566</f>
        <v>6648</v>
      </c>
      <c r="L637" s="10">
        <f>'Salary and Cost Data'!J566</f>
        <v>24724</v>
      </c>
      <c r="M637" s="9">
        <f>'Salary and Cost Data'!K566</f>
        <v>0</v>
      </c>
      <c r="AJ637" s="100"/>
      <c r="AK637" s="102"/>
    </row>
    <row r="638" spans="3:37" ht="15.6" hidden="1" x14ac:dyDescent="0.3">
      <c r="C638" s="8" t="str">
        <f>'Salary and Cost Data'!A567</f>
        <v>PROPERTY TAX SPEC IV</v>
      </c>
      <c r="D638" s="9" t="str">
        <f>'Salary and Cost Data'!B567</f>
        <v>H</v>
      </c>
      <c r="E638" s="9" t="str">
        <f>'Salary and Cost Data'!C567</f>
        <v>H8J5XX</v>
      </c>
      <c r="F638" s="9" t="str">
        <f>'Salary and Cost Data'!D567</f>
        <v>H19</v>
      </c>
      <c r="G638" s="10">
        <f>'Salary and Cost Data'!E567</f>
        <v>6767</v>
      </c>
      <c r="H638" s="10">
        <f>'Salary and Cost Data'!F567</f>
        <v>7782</v>
      </c>
      <c r="I638" s="10">
        <f>'Salary and Cost Data'!G567</f>
        <v>8797</v>
      </c>
      <c r="J638" s="10">
        <f>'Salary and Cost Data'!H567</f>
        <v>9812</v>
      </c>
      <c r="K638" s="10">
        <f>'Salary and Cost Data'!I567</f>
        <v>10827</v>
      </c>
      <c r="L638" s="10">
        <f>'Salary and Cost Data'!J567</f>
        <v>24724</v>
      </c>
      <c r="M638" s="9">
        <f>'Salary and Cost Data'!K567</f>
        <v>0</v>
      </c>
      <c r="AJ638" s="100"/>
      <c r="AK638" s="102"/>
    </row>
    <row r="639" spans="3:37" ht="15.6" hidden="1" x14ac:dyDescent="0.3">
      <c r="C639" s="8" t="str">
        <f>'Salary and Cost Data'!A568</f>
        <v>PSYCHOLOGIST CANDIDATE</v>
      </c>
      <c r="D639" s="9" t="str">
        <f>'Salary and Cost Data'!B568</f>
        <v>C</v>
      </c>
      <c r="E639" s="9" t="str">
        <f>'Salary and Cost Data'!C568</f>
        <v>C4M1XX</v>
      </c>
      <c r="F639" s="9" t="str">
        <f>'Salary and Cost Data'!D568</f>
        <v>C18</v>
      </c>
      <c r="G639" s="10">
        <f>'Salary and Cost Data'!E568</f>
        <v>6428</v>
      </c>
      <c r="H639" s="10">
        <f>'Salary and Cost Data'!F568</f>
        <v>7072</v>
      </c>
      <c r="I639" s="10">
        <f>'Salary and Cost Data'!G568</f>
        <v>7715</v>
      </c>
      <c r="J639" s="10">
        <f>'Salary and Cost Data'!H568</f>
        <v>8358</v>
      </c>
      <c r="K639" s="10">
        <f>'Salary and Cost Data'!I568</f>
        <v>9000</v>
      </c>
      <c r="L639" s="10">
        <f>'Salary and Cost Data'!J568</f>
        <v>24724</v>
      </c>
      <c r="M639" s="9">
        <f>'Salary and Cost Data'!K568</f>
        <v>0</v>
      </c>
      <c r="AJ639" s="100"/>
      <c r="AK639" s="102"/>
    </row>
    <row r="640" spans="3:37" ht="15.6" hidden="1" x14ac:dyDescent="0.3">
      <c r="C640" s="8" t="str">
        <f>'Salary and Cost Data'!A569</f>
        <v>PSYCHOLOGIST I</v>
      </c>
      <c r="D640" s="9" t="str">
        <f>'Salary and Cost Data'!B569</f>
        <v>C</v>
      </c>
      <c r="E640" s="9" t="str">
        <f>'Salary and Cost Data'!C569</f>
        <v>C4M2XX</v>
      </c>
      <c r="F640" s="9" t="str">
        <f>'Salary and Cost Data'!D569</f>
        <v>C20</v>
      </c>
      <c r="G640" s="10">
        <f>'Salary and Cost Data'!E569</f>
        <v>7087</v>
      </c>
      <c r="H640" s="10">
        <f>'Salary and Cost Data'!F569</f>
        <v>7796</v>
      </c>
      <c r="I640" s="10">
        <f>'Salary and Cost Data'!G569</f>
        <v>8505</v>
      </c>
      <c r="J640" s="10">
        <f>'Salary and Cost Data'!H569</f>
        <v>9214</v>
      </c>
      <c r="K640" s="10">
        <f>'Salary and Cost Data'!I569</f>
        <v>9922</v>
      </c>
      <c r="L640" s="10">
        <f>'Salary and Cost Data'!J569</f>
        <v>24724</v>
      </c>
      <c r="M640" s="9">
        <f>'Salary and Cost Data'!K569</f>
        <v>0</v>
      </c>
      <c r="AJ640" s="100"/>
      <c r="AK640" s="102"/>
    </row>
    <row r="641" spans="3:37" ht="15.6" hidden="1" x14ac:dyDescent="0.3">
      <c r="C641" s="8" t="str">
        <f>'Salary and Cost Data'!A570</f>
        <v>PSYCHOLOGIST II</v>
      </c>
      <c r="D641" s="9" t="str">
        <f>'Salary and Cost Data'!B570</f>
        <v>C</v>
      </c>
      <c r="E641" s="9" t="str">
        <f>'Salary and Cost Data'!C570</f>
        <v>C4M3XX</v>
      </c>
      <c r="F641" s="9" t="str">
        <f>'Salary and Cost Data'!D570</f>
        <v>C22</v>
      </c>
      <c r="G641" s="10">
        <f>'Salary and Cost Data'!E570</f>
        <v>7814</v>
      </c>
      <c r="H641" s="10">
        <f>'Salary and Cost Data'!F570</f>
        <v>8596</v>
      </c>
      <c r="I641" s="10">
        <f>'Salary and Cost Data'!G570</f>
        <v>9377</v>
      </c>
      <c r="J641" s="10">
        <f>'Salary and Cost Data'!H570</f>
        <v>10159</v>
      </c>
      <c r="K641" s="10">
        <f>'Salary and Cost Data'!I570</f>
        <v>10940</v>
      </c>
      <c r="L641" s="10">
        <f>'Salary and Cost Data'!J570</f>
        <v>24724</v>
      </c>
      <c r="M641" s="9">
        <f>'Salary and Cost Data'!K570</f>
        <v>0</v>
      </c>
      <c r="AJ641" s="100"/>
      <c r="AK641" s="102"/>
    </row>
    <row r="642" spans="3:37" ht="15.6" hidden="1" x14ac:dyDescent="0.3">
      <c r="C642" s="8" t="str">
        <f>'Salary and Cost Data'!A571</f>
        <v>PUB HLTH &amp; CMTY OUT I</v>
      </c>
      <c r="D642" s="9" t="str">
        <f>'Salary and Cost Data'!B571</f>
        <v>H</v>
      </c>
      <c r="E642" s="9" t="str">
        <f>'Salary and Cost Data'!C571</f>
        <v>H1S1XX</v>
      </c>
      <c r="F642" s="9" t="str">
        <f>'Salary and Cost Data'!D571</f>
        <v>H07</v>
      </c>
      <c r="G642" s="10">
        <f>'Salary and Cost Data'!E571</f>
        <v>3768</v>
      </c>
      <c r="H642" s="10">
        <f>'Salary and Cost Data'!F571</f>
        <v>4334</v>
      </c>
      <c r="I642" s="10">
        <f>'Salary and Cost Data'!G571</f>
        <v>4899</v>
      </c>
      <c r="J642" s="10">
        <f>'Salary and Cost Data'!H571</f>
        <v>5465</v>
      </c>
      <c r="K642" s="10">
        <f>'Salary and Cost Data'!I571</f>
        <v>6030</v>
      </c>
      <c r="L642" s="10">
        <f>'Salary and Cost Data'!J571</f>
        <v>24724</v>
      </c>
      <c r="M642" s="9">
        <f>'Salary and Cost Data'!K571</f>
        <v>0</v>
      </c>
      <c r="AJ642" s="100"/>
      <c r="AK642" s="102"/>
    </row>
    <row r="643" spans="3:37" ht="15.6" hidden="1" x14ac:dyDescent="0.3">
      <c r="C643" s="8" t="str">
        <f>'Salary and Cost Data'!A572</f>
        <v>PUB HLTH &amp; CMTY OUT II</v>
      </c>
      <c r="D643" s="9" t="str">
        <f>'Salary and Cost Data'!B572</f>
        <v>H</v>
      </c>
      <c r="E643" s="9" t="str">
        <f>'Salary and Cost Data'!C572</f>
        <v>H1S2XX</v>
      </c>
      <c r="F643" s="9" t="str">
        <f>'Salary and Cost Data'!D572</f>
        <v>H09</v>
      </c>
      <c r="G643" s="10">
        <f>'Salary and Cost Data'!E572</f>
        <v>4154</v>
      </c>
      <c r="H643" s="10">
        <f>'Salary and Cost Data'!F572</f>
        <v>4778</v>
      </c>
      <c r="I643" s="10">
        <f>'Salary and Cost Data'!G572</f>
        <v>5401</v>
      </c>
      <c r="J643" s="10">
        <f>'Salary and Cost Data'!H572</f>
        <v>6025</v>
      </c>
      <c r="K643" s="10">
        <f>'Salary and Cost Data'!I572</f>
        <v>6648</v>
      </c>
      <c r="L643" s="10">
        <f>'Salary and Cost Data'!J572</f>
        <v>24724</v>
      </c>
      <c r="M643" s="9">
        <f>'Salary and Cost Data'!K572</f>
        <v>0</v>
      </c>
      <c r="AJ643" s="100"/>
      <c r="AK643" s="102"/>
    </row>
    <row r="644" spans="3:37" ht="15.6" hidden="1" x14ac:dyDescent="0.3">
      <c r="C644" s="8" t="str">
        <f>'Salary and Cost Data'!A573</f>
        <v>PUB HLTH &amp; CMTY OUT III</v>
      </c>
      <c r="D644" s="9" t="str">
        <f>'Salary and Cost Data'!B573</f>
        <v>H</v>
      </c>
      <c r="E644" s="9" t="str">
        <f>'Salary and Cost Data'!C573</f>
        <v>H1S3XX</v>
      </c>
      <c r="F644" s="9" t="str">
        <f>'Salary and Cost Data'!D573</f>
        <v>H12</v>
      </c>
      <c r="G644" s="10">
        <f>'Salary and Cost Data'!E573</f>
        <v>4809</v>
      </c>
      <c r="H644" s="10">
        <f>'Salary and Cost Data'!F573</f>
        <v>5531</v>
      </c>
      <c r="I644" s="10">
        <f>'Salary and Cost Data'!G573</f>
        <v>6252</v>
      </c>
      <c r="J644" s="10">
        <f>'Salary and Cost Data'!H573</f>
        <v>6974</v>
      </c>
      <c r="K644" s="10">
        <f>'Salary and Cost Data'!I573</f>
        <v>7695</v>
      </c>
      <c r="L644" s="10">
        <f>'Salary and Cost Data'!J573</f>
        <v>24724</v>
      </c>
      <c r="M644" s="9">
        <f>'Salary and Cost Data'!K573</f>
        <v>0</v>
      </c>
      <c r="AJ644" s="100"/>
      <c r="AK644" s="102"/>
    </row>
    <row r="645" spans="3:37" ht="15.6" hidden="1" x14ac:dyDescent="0.3">
      <c r="C645" s="8" t="str">
        <f>'Salary and Cost Data'!A574</f>
        <v>PUB HLTH &amp; CMTY OUT IV</v>
      </c>
      <c r="D645" s="9" t="str">
        <f>'Salary and Cost Data'!B574</f>
        <v>H</v>
      </c>
      <c r="E645" s="9" t="str">
        <f>'Salary and Cost Data'!C574</f>
        <v>H1S4XX</v>
      </c>
      <c r="F645" s="9" t="str">
        <f>'Salary and Cost Data'!D574</f>
        <v>H16</v>
      </c>
      <c r="G645" s="10">
        <f>'Salary and Cost Data'!E574</f>
        <v>5845</v>
      </c>
      <c r="H645" s="10">
        <f>'Salary and Cost Data'!F574</f>
        <v>6722</v>
      </c>
      <c r="I645" s="10">
        <f>'Salary and Cost Data'!G574</f>
        <v>7599</v>
      </c>
      <c r="J645" s="10">
        <f>'Salary and Cost Data'!H574</f>
        <v>8476</v>
      </c>
      <c r="K645" s="10">
        <f>'Salary and Cost Data'!I574</f>
        <v>9353</v>
      </c>
      <c r="L645" s="10">
        <f>'Salary and Cost Data'!J574</f>
        <v>24724</v>
      </c>
      <c r="M645" s="9">
        <f>'Salary and Cost Data'!K574</f>
        <v>0</v>
      </c>
      <c r="AJ645" s="100"/>
      <c r="AK645" s="102"/>
    </row>
    <row r="646" spans="3:37" ht="15.6" hidden="1" x14ac:dyDescent="0.3">
      <c r="C646" s="8" t="str">
        <f>'Salary and Cost Data'!A575</f>
        <v>PUB HLTH &amp; CMTY OUT V</v>
      </c>
      <c r="D646" s="9" t="str">
        <f>'Salary and Cost Data'!B575</f>
        <v>H</v>
      </c>
      <c r="E646" s="9" t="str">
        <f>'Salary and Cost Data'!C575</f>
        <v>H1S5XX</v>
      </c>
      <c r="F646" s="9" t="str">
        <f>'Salary and Cost Data'!D575</f>
        <v>H21</v>
      </c>
      <c r="G646" s="10">
        <f>'Salary and Cost Data'!E575</f>
        <v>7460</v>
      </c>
      <c r="H646" s="10">
        <f>'Salary and Cost Data'!F575</f>
        <v>8580</v>
      </c>
      <c r="I646" s="10">
        <f>'Salary and Cost Data'!G575</f>
        <v>9700</v>
      </c>
      <c r="J646" s="10">
        <f>'Salary and Cost Data'!H575</f>
        <v>10819</v>
      </c>
      <c r="K646" s="10">
        <f>'Salary and Cost Data'!I575</f>
        <v>11938</v>
      </c>
      <c r="L646" s="10">
        <f>'Salary and Cost Data'!J575</f>
        <v>24724</v>
      </c>
      <c r="M646" s="9">
        <f>'Salary and Cost Data'!K575</f>
        <v>0</v>
      </c>
      <c r="AJ646" s="100"/>
      <c r="AK646" s="102"/>
    </row>
    <row r="647" spans="3:37" ht="15.6" hidden="1" x14ac:dyDescent="0.3">
      <c r="C647" s="8" t="str">
        <f>'Salary and Cost Data'!A576</f>
        <v>PUB HLTH &amp; CMTY OUT VI</v>
      </c>
      <c r="D647" s="9" t="str">
        <f>'Salary and Cost Data'!B576</f>
        <v>H</v>
      </c>
      <c r="E647" s="9" t="str">
        <f>'Salary and Cost Data'!C576</f>
        <v>H1S6XX</v>
      </c>
      <c r="F647" s="9" t="str">
        <f>'Salary and Cost Data'!D576</f>
        <v>H22</v>
      </c>
      <c r="G647" s="10">
        <f>'Salary and Cost Data'!E576</f>
        <v>7834</v>
      </c>
      <c r="H647" s="10">
        <f>'Salary and Cost Data'!F576</f>
        <v>9009</v>
      </c>
      <c r="I647" s="10">
        <f>'Salary and Cost Data'!G576</f>
        <v>10184</v>
      </c>
      <c r="J647" s="10">
        <f>'Salary and Cost Data'!H576</f>
        <v>11360</v>
      </c>
      <c r="K647" s="10">
        <f>'Salary and Cost Data'!I576</f>
        <v>12535</v>
      </c>
      <c r="L647" s="10">
        <f>'Salary and Cost Data'!J576</f>
        <v>24724</v>
      </c>
      <c r="M647" s="9">
        <f>'Salary and Cost Data'!K576</f>
        <v>0</v>
      </c>
      <c r="AJ647" s="100"/>
      <c r="AK647" s="102"/>
    </row>
    <row r="648" spans="3:37" ht="15.6" hidden="1" x14ac:dyDescent="0.3">
      <c r="C648" s="8" t="str">
        <f>'Salary and Cost Data'!A577</f>
        <v>PURCHASING AGENT I</v>
      </c>
      <c r="D648" s="9" t="str">
        <f>'Salary and Cost Data'!B577</f>
        <v>H</v>
      </c>
      <c r="E648" s="9" t="str">
        <f>'Salary and Cost Data'!C577</f>
        <v>H1L1XX</v>
      </c>
      <c r="F648" s="9" t="str">
        <f>'Salary and Cost Data'!D577</f>
        <v>H07</v>
      </c>
      <c r="G648" s="10">
        <f>'Salary and Cost Data'!E577</f>
        <v>3768</v>
      </c>
      <c r="H648" s="10">
        <f>'Salary and Cost Data'!F577</f>
        <v>4334</v>
      </c>
      <c r="I648" s="10">
        <f>'Salary and Cost Data'!G577</f>
        <v>4899</v>
      </c>
      <c r="J648" s="10">
        <f>'Salary and Cost Data'!H577</f>
        <v>5465</v>
      </c>
      <c r="K648" s="10">
        <f>'Salary and Cost Data'!I577</f>
        <v>6030</v>
      </c>
      <c r="L648" s="10">
        <f>'Salary and Cost Data'!J577</f>
        <v>24724</v>
      </c>
      <c r="M648" s="9">
        <f>'Salary and Cost Data'!K577</f>
        <v>0</v>
      </c>
      <c r="AJ648" s="100"/>
      <c r="AK648" s="102"/>
    </row>
    <row r="649" spans="3:37" ht="15.6" hidden="1" x14ac:dyDescent="0.3">
      <c r="C649" s="8" t="str">
        <f>'Salary and Cost Data'!A578</f>
        <v>PURCHASING AGENT II</v>
      </c>
      <c r="D649" s="9" t="str">
        <f>'Salary and Cost Data'!B578</f>
        <v>H</v>
      </c>
      <c r="E649" s="9" t="str">
        <f>'Salary and Cost Data'!C578</f>
        <v>H1L2XX</v>
      </c>
      <c r="F649" s="9" t="str">
        <f>'Salary and Cost Data'!D578</f>
        <v>H09</v>
      </c>
      <c r="G649" s="10">
        <f>'Salary and Cost Data'!E578</f>
        <v>4154</v>
      </c>
      <c r="H649" s="10">
        <f>'Salary and Cost Data'!F578</f>
        <v>4778</v>
      </c>
      <c r="I649" s="10">
        <f>'Salary and Cost Data'!G578</f>
        <v>5401</v>
      </c>
      <c r="J649" s="10">
        <f>'Salary and Cost Data'!H578</f>
        <v>6025</v>
      </c>
      <c r="K649" s="10">
        <f>'Salary and Cost Data'!I578</f>
        <v>6648</v>
      </c>
      <c r="L649" s="10">
        <f>'Salary and Cost Data'!J578</f>
        <v>24724</v>
      </c>
      <c r="M649" s="9">
        <f>'Salary and Cost Data'!K578</f>
        <v>0</v>
      </c>
      <c r="AJ649" s="100"/>
      <c r="AK649" s="102"/>
    </row>
    <row r="650" spans="3:37" ht="15.6" hidden="1" x14ac:dyDescent="0.3">
      <c r="C650" s="8" t="str">
        <f>'Salary and Cost Data'!A579</f>
        <v>PURCHASING AGENT III</v>
      </c>
      <c r="D650" s="9" t="str">
        <f>'Salary and Cost Data'!B579</f>
        <v>H</v>
      </c>
      <c r="E650" s="9" t="str">
        <f>'Salary and Cost Data'!C579</f>
        <v>H1L3XX</v>
      </c>
      <c r="F650" s="9" t="str">
        <f>'Salary and Cost Data'!D579</f>
        <v>H12</v>
      </c>
      <c r="G650" s="10">
        <f>'Salary and Cost Data'!E579</f>
        <v>4809</v>
      </c>
      <c r="H650" s="10">
        <f>'Salary and Cost Data'!F579</f>
        <v>5531</v>
      </c>
      <c r="I650" s="10">
        <f>'Salary and Cost Data'!G579</f>
        <v>6252</v>
      </c>
      <c r="J650" s="10">
        <f>'Salary and Cost Data'!H579</f>
        <v>6974</v>
      </c>
      <c r="K650" s="10">
        <f>'Salary and Cost Data'!I579</f>
        <v>7695</v>
      </c>
      <c r="L650" s="10">
        <f>'Salary and Cost Data'!J579</f>
        <v>24724</v>
      </c>
      <c r="M650" s="9">
        <f>'Salary and Cost Data'!K579</f>
        <v>0</v>
      </c>
      <c r="AJ650" s="100"/>
      <c r="AK650" s="102"/>
    </row>
    <row r="651" spans="3:37" ht="15.6" hidden="1" x14ac:dyDescent="0.3">
      <c r="C651" s="8" t="str">
        <f>'Salary and Cost Data'!A580</f>
        <v>PURCHASING AGENT IV</v>
      </c>
      <c r="D651" s="9" t="str">
        <f>'Salary and Cost Data'!B580</f>
        <v>H</v>
      </c>
      <c r="E651" s="9" t="str">
        <f>'Salary and Cost Data'!C580</f>
        <v>H1L4XX</v>
      </c>
      <c r="F651" s="9" t="str">
        <f>'Salary and Cost Data'!D580</f>
        <v>H16</v>
      </c>
      <c r="G651" s="10">
        <f>'Salary and Cost Data'!E580</f>
        <v>5845</v>
      </c>
      <c r="H651" s="10">
        <f>'Salary and Cost Data'!F580</f>
        <v>6722</v>
      </c>
      <c r="I651" s="10">
        <f>'Salary and Cost Data'!G580</f>
        <v>7599</v>
      </c>
      <c r="J651" s="10">
        <f>'Salary and Cost Data'!H580</f>
        <v>8476</v>
      </c>
      <c r="K651" s="10">
        <f>'Salary and Cost Data'!I580</f>
        <v>9353</v>
      </c>
      <c r="L651" s="10">
        <f>'Salary and Cost Data'!J580</f>
        <v>24724</v>
      </c>
      <c r="M651" s="9">
        <f>'Salary and Cost Data'!K580</f>
        <v>0</v>
      </c>
      <c r="AJ651" s="100"/>
      <c r="AK651" s="102"/>
    </row>
    <row r="652" spans="3:37" ht="15.6" hidden="1" x14ac:dyDescent="0.3">
      <c r="C652" s="8" t="str">
        <f>'Salary and Cost Data'!A581</f>
        <v>PURCHASING AGENT V</v>
      </c>
      <c r="D652" s="9" t="str">
        <f>'Salary and Cost Data'!B581</f>
        <v>H</v>
      </c>
      <c r="E652" s="9" t="str">
        <f>'Salary and Cost Data'!C581</f>
        <v>H1L5XX</v>
      </c>
      <c r="F652" s="9" t="str">
        <f>'Salary and Cost Data'!D581</f>
        <v>H21</v>
      </c>
      <c r="G652" s="10">
        <f>'Salary and Cost Data'!E581</f>
        <v>7460</v>
      </c>
      <c r="H652" s="10">
        <f>'Salary and Cost Data'!F581</f>
        <v>8580</v>
      </c>
      <c r="I652" s="10">
        <f>'Salary and Cost Data'!G581</f>
        <v>9700</v>
      </c>
      <c r="J652" s="10">
        <f>'Salary and Cost Data'!H581</f>
        <v>10819</v>
      </c>
      <c r="K652" s="10">
        <f>'Salary and Cost Data'!I581</f>
        <v>11938</v>
      </c>
      <c r="L652" s="10">
        <f>'Salary and Cost Data'!J581</f>
        <v>24724</v>
      </c>
      <c r="M652" s="9">
        <f>'Salary and Cost Data'!K581</f>
        <v>0</v>
      </c>
      <c r="AJ652" s="100"/>
      <c r="AK652" s="102"/>
    </row>
    <row r="653" spans="3:37" ht="15.6" hidden="1" x14ac:dyDescent="0.3">
      <c r="C653" s="8" t="str">
        <f>'Salary and Cost Data'!A582</f>
        <v>PURCHASING AGENT VI</v>
      </c>
      <c r="D653" s="9" t="str">
        <f>'Salary and Cost Data'!B582</f>
        <v>H</v>
      </c>
      <c r="E653" s="9" t="str">
        <f>'Salary and Cost Data'!C582</f>
        <v>H1L6XX</v>
      </c>
      <c r="F653" s="9" t="str">
        <f>'Salary and Cost Data'!D582</f>
        <v>H22</v>
      </c>
      <c r="G653" s="10">
        <f>'Salary and Cost Data'!E582</f>
        <v>7834</v>
      </c>
      <c r="H653" s="10">
        <f>'Salary and Cost Data'!F582</f>
        <v>9009</v>
      </c>
      <c r="I653" s="10">
        <f>'Salary and Cost Data'!G582</f>
        <v>10184</v>
      </c>
      <c r="J653" s="10">
        <f>'Salary and Cost Data'!H582</f>
        <v>11360</v>
      </c>
      <c r="K653" s="10">
        <f>'Salary and Cost Data'!I582</f>
        <v>12535</v>
      </c>
      <c r="L653" s="10">
        <f>'Salary and Cost Data'!J582</f>
        <v>24724</v>
      </c>
      <c r="M653" s="9">
        <f>'Salary and Cost Data'!K582</f>
        <v>0</v>
      </c>
      <c r="AJ653" s="100"/>
      <c r="AK653" s="102"/>
    </row>
    <row r="654" spans="3:37" ht="15.6" hidden="1" x14ac:dyDescent="0.3">
      <c r="C654" s="8" t="str">
        <f>'Salary and Cost Data'!A583</f>
        <v>PURCHASING AGENT VII</v>
      </c>
      <c r="D654" s="9" t="str">
        <f>'Salary and Cost Data'!B583</f>
        <v>H</v>
      </c>
      <c r="E654" s="9" t="str">
        <f>'Salary and Cost Data'!C583</f>
        <v>H1L7XX</v>
      </c>
      <c r="F654" s="9" t="str">
        <f>'Salary and Cost Data'!D583</f>
        <v>H24</v>
      </c>
      <c r="G654" s="10">
        <f>'Salary and Cost Data'!E583</f>
        <v>8637</v>
      </c>
      <c r="H654" s="10">
        <f>'Salary and Cost Data'!F583</f>
        <v>9933</v>
      </c>
      <c r="I654" s="10">
        <f>'Salary and Cost Data'!G583</f>
        <v>11228</v>
      </c>
      <c r="J654" s="10">
        <f>'Salary and Cost Data'!H583</f>
        <v>12524</v>
      </c>
      <c r="K654" s="10">
        <f>'Salary and Cost Data'!I583</f>
        <v>13820</v>
      </c>
      <c r="L654" s="10">
        <f>'Salary and Cost Data'!J583</f>
        <v>24724</v>
      </c>
      <c r="M654" s="9">
        <f>'Salary and Cost Data'!K583</f>
        <v>0</v>
      </c>
      <c r="AJ654" s="100"/>
      <c r="AK654" s="102"/>
    </row>
    <row r="655" spans="3:37" ht="15.6" hidden="1" x14ac:dyDescent="0.3">
      <c r="C655" s="8" t="str">
        <f>'Salary and Cost Data'!A584</f>
        <v>RATE/FINANCIAL ANLYST I</v>
      </c>
      <c r="D655" s="9" t="str">
        <f>'Salary and Cost Data'!B584</f>
        <v>H</v>
      </c>
      <c r="E655" s="9" t="str">
        <f>'Salary and Cost Data'!C584</f>
        <v>H8G2XX</v>
      </c>
      <c r="F655" s="9" t="str">
        <f>'Salary and Cost Data'!D584</f>
        <v>H12</v>
      </c>
      <c r="G655" s="10">
        <f>'Salary and Cost Data'!E584</f>
        <v>4809</v>
      </c>
      <c r="H655" s="10">
        <f>'Salary and Cost Data'!F584</f>
        <v>5531</v>
      </c>
      <c r="I655" s="10">
        <f>'Salary and Cost Data'!G584</f>
        <v>6252</v>
      </c>
      <c r="J655" s="10">
        <f>'Salary and Cost Data'!H584</f>
        <v>6974</v>
      </c>
      <c r="K655" s="10">
        <f>'Salary and Cost Data'!I584</f>
        <v>7695</v>
      </c>
      <c r="L655" s="10">
        <f>'Salary and Cost Data'!J584</f>
        <v>24724</v>
      </c>
      <c r="M655" s="9">
        <f>'Salary and Cost Data'!K584</f>
        <v>0</v>
      </c>
      <c r="AJ655" s="100"/>
      <c r="AK655" s="102"/>
    </row>
    <row r="656" spans="3:37" ht="15.6" hidden="1" x14ac:dyDescent="0.3">
      <c r="C656" s="8" t="str">
        <f>'Salary and Cost Data'!A585</f>
        <v>RATE/FINANCIAL ANLYST II</v>
      </c>
      <c r="D656" s="9" t="str">
        <f>'Salary and Cost Data'!B585</f>
        <v>H</v>
      </c>
      <c r="E656" s="9" t="str">
        <f>'Salary and Cost Data'!C585</f>
        <v>H8G3XX</v>
      </c>
      <c r="F656" s="9" t="str">
        <f>'Salary and Cost Data'!D585</f>
        <v>H15</v>
      </c>
      <c r="G656" s="10">
        <f>'Salary and Cost Data'!E585</f>
        <v>5567</v>
      </c>
      <c r="H656" s="10">
        <f>'Salary and Cost Data'!F585</f>
        <v>6403</v>
      </c>
      <c r="I656" s="10">
        <f>'Salary and Cost Data'!G585</f>
        <v>7238</v>
      </c>
      <c r="J656" s="10">
        <f>'Salary and Cost Data'!H585</f>
        <v>8073</v>
      </c>
      <c r="K656" s="10">
        <f>'Salary and Cost Data'!I585</f>
        <v>8908</v>
      </c>
      <c r="L656" s="10">
        <f>'Salary and Cost Data'!J585</f>
        <v>24724</v>
      </c>
      <c r="M656" s="9">
        <f>'Salary and Cost Data'!K585</f>
        <v>0</v>
      </c>
      <c r="AJ656" s="100"/>
      <c r="AK656" s="102"/>
    </row>
    <row r="657" spans="3:37" ht="15.6" hidden="1" x14ac:dyDescent="0.3">
      <c r="C657" s="8" t="str">
        <f>'Salary and Cost Data'!A586</f>
        <v>RATE/FINANCIAL ANLYST III</v>
      </c>
      <c r="D657" s="9" t="str">
        <f>'Salary and Cost Data'!B586</f>
        <v>H</v>
      </c>
      <c r="E657" s="9" t="str">
        <f>'Salary and Cost Data'!C586</f>
        <v>H8G4XX</v>
      </c>
      <c r="F657" s="9" t="str">
        <f>'Salary and Cost Data'!D586</f>
        <v>H17</v>
      </c>
      <c r="G657" s="10">
        <f>'Salary and Cost Data'!E586</f>
        <v>6138</v>
      </c>
      <c r="H657" s="10">
        <f>'Salary and Cost Data'!F586</f>
        <v>7059</v>
      </c>
      <c r="I657" s="10">
        <f>'Salary and Cost Data'!G586</f>
        <v>7979</v>
      </c>
      <c r="J657" s="10">
        <f>'Salary and Cost Data'!H586</f>
        <v>8900</v>
      </c>
      <c r="K657" s="10">
        <f>'Salary and Cost Data'!I586</f>
        <v>9821</v>
      </c>
      <c r="L657" s="10">
        <f>'Salary and Cost Data'!J586</f>
        <v>24724</v>
      </c>
      <c r="M657" s="9">
        <f>'Salary and Cost Data'!K586</f>
        <v>0</v>
      </c>
      <c r="AJ657" s="100"/>
      <c r="AK657" s="102"/>
    </row>
    <row r="658" spans="3:37" ht="15.6" hidden="1" x14ac:dyDescent="0.3">
      <c r="C658" s="8" t="str">
        <f>'Salary and Cost Data'!A587</f>
        <v>RATE/FINANCIAL ANLYST INT</v>
      </c>
      <c r="D658" s="9" t="str">
        <f>'Salary and Cost Data'!B587</f>
        <v>H</v>
      </c>
      <c r="E658" s="9" t="str">
        <f>'Salary and Cost Data'!C587</f>
        <v>H8G1IX</v>
      </c>
      <c r="F658" s="9" t="str">
        <f>'Salary and Cost Data'!D587</f>
        <v>H09</v>
      </c>
      <c r="G658" s="10">
        <f>'Salary and Cost Data'!E587</f>
        <v>4154</v>
      </c>
      <c r="H658" s="10">
        <f>'Salary and Cost Data'!F587</f>
        <v>4778</v>
      </c>
      <c r="I658" s="10">
        <f>'Salary and Cost Data'!G587</f>
        <v>5401</v>
      </c>
      <c r="J658" s="10">
        <f>'Salary and Cost Data'!H587</f>
        <v>6025</v>
      </c>
      <c r="K658" s="10">
        <f>'Salary and Cost Data'!I587</f>
        <v>6648</v>
      </c>
      <c r="L658" s="10">
        <f>'Salary and Cost Data'!J587</f>
        <v>24724</v>
      </c>
      <c r="M658" s="9">
        <f>'Salary and Cost Data'!K587</f>
        <v>0</v>
      </c>
      <c r="AJ658" s="100"/>
      <c r="AK658" s="102"/>
    </row>
    <row r="659" spans="3:37" ht="15.6" hidden="1" x14ac:dyDescent="0.3">
      <c r="C659" s="8" t="str">
        <f>'Salary and Cost Data'!A588</f>
        <v>RATE/FINANCIAL ANLYST IV</v>
      </c>
      <c r="D659" s="9" t="str">
        <f>'Salary and Cost Data'!B588</f>
        <v>H</v>
      </c>
      <c r="E659" s="9" t="str">
        <f>'Salary and Cost Data'!C588</f>
        <v>H8G5XX</v>
      </c>
      <c r="F659" s="9" t="str">
        <f>'Salary and Cost Data'!D588</f>
        <v>H19</v>
      </c>
      <c r="G659" s="10">
        <f>'Salary and Cost Data'!E588</f>
        <v>6767</v>
      </c>
      <c r="H659" s="10">
        <f>'Salary and Cost Data'!F588</f>
        <v>7782</v>
      </c>
      <c r="I659" s="10">
        <f>'Salary and Cost Data'!G588</f>
        <v>8797</v>
      </c>
      <c r="J659" s="10">
        <f>'Salary and Cost Data'!H588</f>
        <v>9812</v>
      </c>
      <c r="K659" s="10">
        <f>'Salary and Cost Data'!I588</f>
        <v>10827</v>
      </c>
      <c r="L659" s="10">
        <f>'Salary and Cost Data'!J588</f>
        <v>24724</v>
      </c>
      <c r="M659" s="9">
        <f>'Salary and Cost Data'!K588</f>
        <v>0</v>
      </c>
      <c r="AJ659" s="100"/>
      <c r="AK659" s="102"/>
    </row>
    <row r="660" spans="3:37" ht="15.6" hidden="1" x14ac:dyDescent="0.3">
      <c r="C660" s="8" t="str">
        <f>'Salary and Cost Data'!A589</f>
        <v>RATE/FINANCIAL ANLYST V</v>
      </c>
      <c r="D660" s="9" t="str">
        <f>'Salary and Cost Data'!B589</f>
        <v>H</v>
      </c>
      <c r="E660" s="9" t="str">
        <f>'Salary and Cost Data'!C589</f>
        <v>H8G6XX</v>
      </c>
      <c r="F660" s="9" t="str">
        <f>'Salary and Cost Data'!D589</f>
        <v>H24</v>
      </c>
      <c r="G660" s="10">
        <f>'Salary and Cost Data'!E589</f>
        <v>8637</v>
      </c>
      <c r="H660" s="10">
        <f>'Salary and Cost Data'!F589</f>
        <v>9933</v>
      </c>
      <c r="I660" s="10">
        <f>'Salary and Cost Data'!G589</f>
        <v>11228</v>
      </c>
      <c r="J660" s="10">
        <f>'Salary and Cost Data'!H589</f>
        <v>12524</v>
      </c>
      <c r="K660" s="10">
        <f>'Salary and Cost Data'!I589</f>
        <v>13820</v>
      </c>
      <c r="L660" s="10">
        <f>'Salary and Cost Data'!J589</f>
        <v>24724</v>
      </c>
      <c r="M660" s="9">
        <f>'Salary and Cost Data'!K589</f>
        <v>0</v>
      </c>
      <c r="AJ660" s="100"/>
      <c r="AK660" s="102"/>
    </row>
    <row r="661" spans="3:37" ht="15.6" hidden="1" x14ac:dyDescent="0.3">
      <c r="C661" s="8" t="str">
        <f>'Salary and Cost Data'!A590</f>
        <v>REAL ESTATE SPEC I</v>
      </c>
      <c r="D661" s="9" t="str">
        <f>'Salary and Cost Data'!B590</f>
        <v>H</v>
      </c>
      <c r="E661" s="9" t="str">
        <f>'Salary and Cost Data'!C590</f>
        <v>H1M1XX</v>
      </c>
      <c r="F661" s="9" t="str">
        <f>'Salary and Cost Data'!D590</f>
        <v>H07</v>
      </c>
      <c r="G661" s="10">
        <f>'Salary and Cost Data'!E590</f>
        <v>3768</v>
      </c>
      <c r="H661" s="10">
        <f>'Salary and Cost Data'!F590</f>
        <v>4334</v>
      </c>
      <c r="I661" s="10">
        <f>'Salary and Cost Data'!G590</f>
        <v>4899</v>
      </c>
      <c r="J661" s="10">
        <f>'Salary and Cost Data'!H590</f>
        <v>5465</v>
      </c>
      <c r="K661" s="10">
        <f>'Salary and Cost Data'!I590</f>
        <v>6030</v>
      </c>
      <c r="L661" s="10">
        <f>'Salary and Cost Data'!J590</f>
        <v>24724</v>
      </c>
      <c r="M661" s="9">
        <f>'Salary and Cost Data'!K590</f>
        <v>0</v>
      </c>
      <c r="AJ661" s="100"/>
      <c r="AK661" s="102"/>
    </row>
    <row r="662" spans="3:37" ht="15.6" hidden="1" x14ac:dyDescent="0.3">
      <c r="C662" s="8" t="str">
        <f>'Salary and Cost Data'!A591</f>
        <v>REAL ESTATE SPEC II</v>
      </c>
      <c r="D662" s="9" t="str">
        <f>'Salary and Cost Data'!B591</f>
        <v>H</v>
      </c>
      <c r="E662" s="9" t="str">
        <f>'Salary and Cost Data'!C591</f>
        <v>H1M2XX</v>
      </c>
      <c r="F662" s="9" t="str">
        <f>'Salary and Cost Data'!D591</f>
        <v>H09</v>
      </c>
      <c r="G662" s="10">
        <f>'Salary and Cost Data'!E591</f>
        <v>4154</v>
      </c>
      <c r="H662" s="10">
        <f>'Salary and Cost Data'!F591</f>
        <v>4778</v>
      </c>
      <c r="I662" s="10">
        <f>'Salary and Cost Data'!G591</f>
        <v>5401</v>
      </c>
      <c r="J662" s="10">
        <f>'Salary and Cost Data'!H591</f>
        <v>6025</v>
      </c>
      <c r="K662" s="10">
        <f>'Salary and Cost Data'!I591</f>
        <v>6648</v>
      </c>
      <c r="L662" s="10">
        <f>'Salary and Cost Data'!J591</f>
        <v>24724</v>
      </c>
      <c r="M662" s="9">
        <f>'Salary and Cost Data'!K591</f>
        <v>0</v>
      </c>
      <c r="AJ662" s="100"/>
      <c r="AK662" s="102"/>
    </row>
    <row r="663" spans="3:37" ht="15.6" hidden="1" x14ac:dyDescent="0.3">
      <c r="C663" s="8" t="str">
        <f>'Salary and Cost Data'!A592</f>
        <v>REAL ESTATE SPEC III</v>
      </c>
      <c r="D663" s="9" t="str">
        <f>'Salary and Cost Data'!B592</f>
        <v>H</v>
      </c>
      <c r="E663" s="9" t="str">
        <f>'Salary and Cost Data'!C592</f>
        <v>H1M3XX</v>
      </c>
      <c r="F663" s="9" t="str">
        <f>'Salary and Cost Data'!D592</f>
        <v>H12</v>
      </c>
      <c r="G663" s="10">
        <f>'Salary and Cost Data'!E592</f>
        <v>4809</v>
      </c>
      <c r="H663" s="10">
        <f>'Salary and Cost Data'!F592</f>
        <v>5531</v>
      </c>
      <c r="I663" s="10">
        <f>'Salary and Cost Data'!G592</f>
        <v>6252</v>
      </c>
      <c r="J663" s="10">
        <f>'Salary and Cost Data'!H592</f>
        <v>6974</v>
      </c>
      <c r="K663" s="10">
        <f>'Salary and Cost Data'!I592</f>
        <v>7695</v>
      </c>
      <c r="L663" s="10">
        <f>'Salary and Cost Data'!J592</f>
        <v>24724</v>
      </c>
      <c r="M663" s="9">
        <f>'Salary and Cost Data'!K592</f>
        <v>0</v>
      </c>
      <c r="AJ663" s="100"/>
      <c r="AK663" s="102"/>
    </row>
    <row r="664" spans="3:37" ht="15.6" hidden="1" x14ac:dyDescent="0.3">
      <c r="C664" s="8" t="str">
        <f>'Salary and Cost Data'!A593</f>
        <v>REAL ESTATE SPEC IV</v>
      </c>
      <c r="D664" s="9" t="str">
        <f>'Salary and Cost Data'!B593</f>
        <v>H</v>
      </c>
      <c r="E664" s="9" t="str">
        <f>'Salary and Cost Data'!C593</f>
        <v>H1M4XX</v>
      </c>
      <c r="F664" s="9" t="str">
        <f>'Salary and Cost Data'!D593</f>
        <v>H16</v>
      </c>
      <c r="G664" s="10">
        <f>'Salary and Cost Data'!E593</f>
        <v>5845</v>
      </c>
      <c r="H664" s="10">
        <f>'Salary and Cost Data'!F593</f>
        <v>6722</v>
      </c>
      <c r="I664" s="10">
        <f>'Salary and Cost Data'!G593</f>
        <v>7599</v>
      </c>
      <c r="J664" s="10">
        <f>'Salary and Cost Data'!H593</f>
        <v>8476</v>
      </c>
      <c r="K664" s="10">
        <f>'Salary and Cost Data'!I593</f>
        <v>9353</v>
      </c>
      <c r="L664" s="10">
        <f>'Salary and Cost Data'!J593</f>
        <v>24724</v>
      </c>
      <c r="M664" s="9">
        <f>'Salary and Cost Data'!K593</f>
        <v>0</v>
      </c>
      <c r="AJ664" s="100"/>
      <c r="AK664" s="102"/>
    </row>
    <row r="665" spans="3:37" ht="15.6" hidden="1" x14ac:dyDescent="0.3">
      <c r="C665" s="8" t="str">
        <f>'Salary and Cost Data'!A594</f>
        <v>REAL ESTATE SPEC V</v>
      </c>
      <c r="D665" s="9" t="str">
        <f>'Salary and Cost Data'!B594</f>
        <v>H</v>
      </c>
      <c r="E665" s="9" t="str">
        <f>'Salary and Cost Data'!C594</f>
        <v>H1M5XX</v>
      </c>
      <c r="F665" s="9" t="str">
        <f>'Salary and Cost Data'!D594</f>
        <v>H21</v>
      </c>
      <c r="G665" s="10">
        <f>'Salary and Cost Data'!E594</f>
        <v>7460</v>
      </c>
      <c r="H665" s="10">
        <f>'Salary and Cost Data'!F594</f>
        <v>8580</v>
      </c>
      <c r="I665" s="10">
        <f>'Salary and Cost Data'!G594</f>
        <v>9700</v>
      </c>
      <c r="J665" s="10">
        <f>'Salary and Cost Data'!H594</f>
        <v>10819</v>
      </c>
      <c r="K665" s="10">
        <f>'Salary and Cost Data'!I594</f>
        <v>11938</v>
      </c>
      <c r="L665" s="10">
        <f>'Salary and Cost Data'!J594</f>
        <v>24724</v>
      </c>
      <c r="M665" s="9">
        <f>'Salary and Cost Data'!K594</f>
        <v>0</v>
      </c>
      <c r="AJ665" s="100"/>
      <c r="AK665" s="102"/>
    </row>
    <row r="666" spans="3:37" ht="15.6" hidden="1" x14ac:dyDescent="0.3">
      <c r="C666" s="8" t="str">
        <f>'Salary and Cost Data'!A595</f>
        <v>REAL ESTATE SPEC VI</v>
      </c>
      <c r="D666" s="9" t="str">
        <f>'Salary and Cost Data'!B595</f>
        <v>H</v>
      </c>
      <c r="E666" s="9" t="str">
        <f>'Salary and Cost Data'!C595</f>
        <v>H1M6XX</v>
      </c>
      <c r="F666" s="9" t="str">
        <f>'Salary and Cost Data'!D595</f>
        <v>H22</v>
      </c>
      <c r="G666" s="10">
        <f>'Salary and Cost Data'!E595</f>
        <v>7834</v>
      </c>
      <c r="H666" s="10">
        <f>'Salary and Cost Data'!F595</f>
        <v>9009</v>
      </c>
      <c r="I666" s="10">
        <f>'Salary and Cost Data'!G595</f>
        <v>10184</v>
      </c>
      <c r="J666" s="10">
        <f>'Salary and Cost Data'!H595</f>
        <v>11360</v>
      </c>
      <c r="K666" s="10">
        <f>'Salary and Cost Data'!I595</f>
        <v>12535</v>
      </c>
      <c r="L666" s="10">
        <f>'Salary and Cost Data'!J595</f>
        <v>24724</v>
      </c>
      <c r="M666" s="9">
        <f>'Salary and Cost Data'!K595</f>
        <v>0</v>
      </c>
      <c r="AJ666" s="100"/>
      <c r="AK666" s="102"/>
    </row>
    <row r="667" spans="3:37" ht="15.6" hidden="1" x14ac:dyDescent="0.3">
      <c r="C667" s="8" t="str">
        <f>'Salary and Cost Data'!A596</f>
        <v>RECORDS ADMINISTRATOR I</v>
      </c>
      <c r="D667" s="9" t="str">
        <f>'Salary and Cost Data'!B596</f>
        <v>H</v>
      </c>
      <c r="E667" s="9" t="str">
        <f>'Salary and Cost Data'!C596</f>
        <v>H6Q1XX</v>
      </c>
      <c r="F667" s="9" t="str">
        <f>'Salary and Cost Data'!D596</f>
        <v>H13</v>
      </c>
      <c r="G667" s="10">
        <f>'Salary and Cost Data'!E596</f>
        <v>5050</v>
      </c>
      <c r="H667" s="10">
        <f>'Salary and Cost Data'!F596</f>
        <v>5808</v>
      </c>
      <c r="I667" s="10">
        <f>'Salary and Cost Data'!G596</f>
        <v>6565</v>
      </c>
      <c r="J667" s="10">
        <f>'Salary and Cost Data'!H596</f>
        <v>7323</v>
      </c>
      <c r="K667" s="10">
        <f>'Salary and Cost Data'!I596</f>
        <v>8080</v>
      </c>
      <c r="L667" s="10">
        <f>'Salary and Cost Data'!J596</f>
        <v>24724</v>
      </c>
      <c r="M667" s="9">
        <f>'Salary and Cost Data'!K596</f>
        <v>0</v>
      </c>
      <c r="AJ667" s="100"/>
      <c r="AK667" s="102"/>
    </row>
    <row r="668" spans="3:37" ht="15.6" hidden="1" x14ac:dyDescent="0.3">
      <c r="C668" s="8" t="str">
        <f>'Salary and Cost Data'!A597</f>
        <v>RECORDS ADMINISTRATOR II</v>
      </c>
      <c r="D668" s="9" t="str">
        <f>'Salary and Cost Data'!B597</f>
        <v>H</v>
      </c>
      <c r="E668" s="9" t="str">
        <f>'Salary and Cost Data'!C597</f>
        <v>H6Q2XX</v>
      </c>
      <c r="F668" s="9" t="str">
        <f>'Salary and Cost Data'!D597</f>
        <v>H16</v>
      </c>
      <c r="G668" s="10">
        <f>'Salary and Cost Data'!E597</f>
        <v>5845</v>
      </c>
      <c r="H668" s="10">
        <f>'Salary and Cost Data'!F597</f>
        <v>6722</v>
      </c>
      <c r="I668" s="10">
        <f>'Salary and Cost Data'!G597</f>
        <v>7599</v>
      </c>
      <c r="J668" s="10">
        <f>'Salary and Cost Data'!H597</f>
        <v>8476</v>
      </c>
      <c r="K668" s="10">
        <f>'Salary and Cost Data'!I597</f>
        <v>9353</v>
      </c>
      <c r="L668" s="10">
        <f>'Salary and Cost Data'!J597</f>
        <v>24724</v>
      </c>
      <c r="M668" s="9">
        <f>'Salary and Cost Data'!K597</f>
        <v>0</v>
      </c>
      <c r="AJ668" s="100"/>
      <c r="AK668" s="102"/>
    </row>
    <row r="669" spans="3:37" ht="15.6" hidden="1" x14ac:dyDescent="0.3">
      <c r="C669" s="8" t="str">
        <f>'Salary and Cost Data'!A598</f>
        <v>REHABILITATION COUNS I</v>
      </c>
      <c r="D669" s="9" t="str">
        <f>'Salary and Cost Data'!B598</f>
        <v>H</v>
      </c>
      <c r="E669" s="9" t="str">
        <f>'Salary and Cost Data'!C598</f>
        <v>H6R2TX</v>
      </c>
      <c r="F669" s="9" t="str">
        <f>'Salary and Cost Data'!D598</f>
        <v>H14</v>
      </c>
      <c r="G669" s="10">
        <f>'Salary and Cost Data'!E598</f>
        <v>5302</v>
      </c>
      <c r="H669" s="10">
        <f>'Salary and Cost Data'!F598</f>
        <v>6098</v>
      </c>
      <c r="I669" s="10">
        <f>'Salary and Cost Data'!G598</f>
        <v>6893</v>
      </c>
      <c r="J669" s="10">
        <f>'Salary and Cost Data'!H598</f>
        <v>7689</v>
      </c>
      <c r="K669" s="10">
        <f>'Salary and Cost Data'!I598</f>
        <v>8484</v>
      </c>
      <c r="L669" s="10">
        <f>'Salary and Cost Data'!J598</f>
        <v>24724</v>
      </c>
      <c r="M669" s="9">
        <f>'Salary and Cost Data'!K598</f>
        <v>0</v>
      </c>
      <c r="AJ669" s="100"/>
      <c r="AK669" s="102"/>
    </row>
    <row r="670" spans="3:37" ht="15.6" hidden="1" x14ac:dyDescent="0.3">
      <c r="C670" s="8" t="str">
        <f>'Salary and Cost Data'!A599</f>
        <v>REHABILITATION COUNS II</v>
      </c>
      <c r="D670" s="9" t="str">
        <f>'Salary and Cost Data'!B599</f>
        <v>H</v>
      </c>
      <c r="E670" s="9" t="str">
        <f>'Salary and Cost Data'!C599</f>
        <v>H6R3XX</v>
      </c>
      <c r="F670" s="9" t="str">
        <f>'Salary and Cost Data'!D599</f>
        <v>H16</v>
      </c>
      <c r="G670" s="10">
        <f>'Salary and Cost Data'!E599</f>
        <v>5845</v>
      </c>
      <c r="H670" s="10">
        <f>'Salary and Cost Data'!F599</f>
        <v>6722</v>
      </c>
      <c r="I670" s="10">
        <f>'Salary and Cost Data'!G599</f>
        <v>7599</v>
      </c>
      <c r="J670" s="10">
        <f>'Salary and Cost Data'!H599</f>
        <v>8476</v>
      </c>
      <c r="K670" s="10">
        <f>'Salary and Cost Data'!I599</f>
        <v>9353</v>
      </c>
      <c r="L670" s="10">
        <f>'Salary and Cost Data'!J599</f>
        <v>24724</v>
      </c>
      <c r="M670" s="9">
        <f>'Salary and Cost Data'!K599</f>
        <v>0</v>
      </c>
      <c r="AJ670" s="100"/>
      <c r="AK670" s="102"/>
    </row>
    <row r="671" spans="3:37" ht="15.6" hidden="1" x14ac:dyDescent="0.3">
      <c r="C671" s="8" t="str">
        <f>'Salary and Cost Data'!A600</f>
        <v>REHABILITATION INTERN</v>
      </c>
      <c r="D671" s="9" t="str">
        <f>'Salary and Cost Data'!B600</f>
        <v>H</v>
      </c>
      <c r="E671" s="9" t="str">
        <f>'Salary and Cost Data'!C600</f>
        <v>H6R1IX</v>
      </c>
      <c r="F671" s="9" t="str">
        <f>'Salary and Cost Data'!D600</f>
        <v>H11</v>
      </c>
      <c r="G671" s="10">
        <f>'Salary and Cost Data'!E600</f>
        <v>4580</v>
      </c>
      <c r="H671" s="10">
        <f>'Salary and Cost Data'!F600</f>
        <v>5267</v>
      </c>
      <c r="I671" s="10">
        <f>'Salary and Cost Data'!G600</f>
        <v>5954</v>
      </c>
      <c r="J671" s="10">
        <f>'Salary and Cost Data'!H600</f>
        <v>6641</v>
      </c>
      <c r="K671" s="10">
        <f>'Salary and Cost Data'!I600</f>
        <v>7328</v>
      </c>
      <c r="L671" s="10">
        <f>'Salary and Cost Data'!J600</f>
        <v>24724</v>
      </c>
      <c r="M671" s="9">
        <f>'Salary and Cost Data'!K600</f>
        <v>1</v>
      </c>
      <c r="AJ671" s="100"/>
      <c r="AK671" s="102"/>
    </row>
    <row r="672" spans="3:37" ht="15.6" hidden="1" x14ac:dyDescent="0.3">
      <c r="C672" s="8" t="str">
        <f>'Salary and Cost Data'!A601</f>
        <v>REHABILITATION SUPV I</v>
      </c>
      <c r="D672" s="9" t="str">
        <f>'Salary and Cost Data'!B601</f>
        <v>H</v>
      </c>
      <c r="E672" s="9" t="str">
        <f>'Salary and Cost Data'!C601</f>
        <v>H6R4XX</v>
      </c>
      <c r="F672" s="9" t="str">
        <f>'Salary and Cost Data'!D601</f>
        <v>H19</v>
      </c>
      <c r="G672" s="10">
        <f>'Salary and Cost Data'!E601</f>
        <v>6767</v>
      </c>
      <c r="H672" s="10">
        <f>'Salary and Cost Data'!F601</f>
        <v>7782</v>
      </c>
      <c r="I672" s="10">
        <f>'Salary and Cost Data'!G601</f>
        <v>8797</v>
      </c>
      <c r="J672" s="10">
        <f>'Salary and Cost Data'!H601</f>
        <v>9812</v>
      </c>
      <c r="K672" s="10">
        <f>'Salary and Cost Data'!I601</f>
        <v>10827</v>
      </c>
      <c r="L672" s="10">
        <f>'Salary and Cost Data'!J601</f>
        <v>24724</v>
      </c>
      <c r="M672" s="9">
        <f>'Salary and Cost Data'!K601</f>
        <v>0</v>
      </c>
      <c r="AJ672" s="100"/>
      <c r="AK672" s="102"/>
    </row>
    <row r="673" spans="3:37" ht="15.6" hidden="1" x14ac:dyDescent="0.3">
      <c r="C673" s="8" t="str">
        <f>'Salary and Cost Data'!A602</f>
        <v>REHABILITATION SUPV II</v>
      </c>
      <c r="D673" s="9" t="str">
        <f>'Salary and Cost Data'!B602</f>
        <v>H</v>
      </c>
      <c r="E673" s="9" t="str">
        <f>'Salary and Cost Data'!C602</f>
        <v>H6R5XX</v>
      </c>
      <c r="F673" s="9" t="str">
        <f>'Salary and Cost Data'!D602</f>
        <v>H20</v>
      </c>
      <c r="G673" s="10">
        <f>'Salary and Cost Data'!E602</f>
        <v>7105</v>
      </c>
      <c r="H673" s="10">
        <f>'Salary and Cost Data'!F602</f>
        <v>8171</v>
      </c>
      <c r="I673" s="10">
        <f>'Salary and Cost Data'!G602</f>
        <v>9237</v>
      </c>
      <c r="J673" s="10">
        <f>'Salary and Cost Data'!H602</f>
        <v>10303</v>
      </c>
      <c r="K673" s="10">
        <f>'Salary and Cost Data'!I602</f>
        <v>11369</v>
      </c>
      <c r="L673" s="10">
        <f>'Salary and Cost Data'!J602</f>
        <v>24724</v>
      </c>
      <c r="M673" s="9">
        <f>'Salary and Cost Data'!K602</f>
        <v>0</v>
      </c>
      <c r="AJ673" s="100"/>
      <c r="AK673" s="102"/>
    </row>
    <row r="674" spans="3:37" ht="15.6" hidden="1" x14ac:dyDescent="0.3">
      <c r="C674" s="8" t="str">
        <f>'Salary and Cost Data'!A603</f>
        <v>RETAIL BUS ANALYST II</v>
      </c>
      <c r="D674" s="9" t="str">
        <f>'Salary and Cost Data'!B603</f>
        <v>H</v>
      </c>
      <c r="E674" s="9" t="str">
        <f>'Salary and Cost Data'!C603</f>
        <v>H6O2XX</v>
      </c>
      <c r="F674" s="9" t="str">
        <f>'Salary and Cost Data'!D603</f>
        <v>H09</v>
      </c>
      <c r="G674" s="10">
        <f>'Salary and Cost Data'!E603</f>
        <v>4154</v>
      </c>
      <c r="H674" s="10">
        <f>'Salary and Cost Data'!F603</f>
        <v>4778</v>
      </c>
      <c r="I674" s="10">
        <f>'Salary and Cost Data'!G603</f>
        <v>5401</v>
      </c>
      <c r="J674" s="10">
        <f>'Salary and Cost Data'!H603</f>
        <v>6025</v>
      </c>
      <c r="K674" s="10">
        <f>'Salary and Cost Data'!I603</f>
        <v>6648</v>
      </c>
      <c r="L674" s="10">
        <f>'Salary and Cost Data'!J603</f>
        <v>24724</v>
      </c>
      <c r="M674" s="9">
        <f>'Salary and Cost Data'!K603</f>
        <v>0</v>
      </c>
      <c r="AJ674" s="100"/>
      <c r="AK674" s="102"/>
    </row>
    <row r="675" spans="3:37" ht="15.6" hidden="1" x14ac:dyDescent="0.3">
      <c r="C675" s="8" t="str">
        <f>'Salary and Cost Data'!A604</f>
        <v>RETAIL BUS ANALYST III</v>
      </c>
      <c r="D675" s="9" t="str">
        <f>'Salary and Cost Data'!B604</f>
        <v>H</v>
      </c>
      <c r="E675" s="9" t="str">
        <f>'Salary and Cost Data'!C604</f>
        <v>H6O3XX</v>
      </c>
      <c r="F675" s="9" t="str">
        <f>'Salary and Cost Data'!D604</f>
        <v>H11</v>
      </c>
      <c r="G675" s="10">
        <f>'Salary and Cost Data'!E604</f>
        <v>4580</v>
      </c>
      <c r="H675" s="10">
        <f>'Salary and Cost Data'!F604</f>
        <v>5267</v>
      </c>
      <c r="I675" s="10">
        <f>'Salary and Cost Data'!G604</f>
        <v>5954</v>
      </c>
      <c r="J675" s="10">
        <f>'Salary and Cost Data'!H604</f>
        <v>6641</v>
      </c>
      <c r="K675" s="10">
        <f>'Salary and Cost Data'!I604</f>
        <v>7328</v>
      </c>
      <c r="L675" s="10">
        <f>'Salary and Cost Data'!J604</f>
        <v>24724</v>
      </c>
      <c r="M675" s="9">
        <f>'Salary and Cost Data'!K604</f>
        <v>0</v>
      </c>
      <c r="AJ675" s="100"/>
      <c r="AK675" s="102"/>
    </row>
    <row r="676" spans="3:37" ht="15.6" hidden="1" x14ac:dyDescent="0.3">
      <c r="C676" s="8" t="str">
        <f>'Salary and Cost Data'!A605</f>
        <v>RETAIL BUS ANALYST IV</v>
      </c>
      <c r="D676" s="9" t="str">
        <f>'Salary and Cost Data'!B605</f>
        <v>H</v>
      </c>
      <c r="E676" s="9" t="str">
        <f>'Salary and Cost Data'!C605</f>
        <v>H6O4XX</v>
      </c>
      <c r="F676" s="9" t="str">
        <f>'Salary and Cost Data'!D605</f>
        <v>H13</v>
      </c>
      <c r="G676" s="10">
        <f>'Salary and Cost Data'!E605</f>
        <v>5050</v>
      </c>
      <c r="H676" s="10">
        <f>'Salary and Cost Data'!F605</f>
        <v>5808</v>
      </c>
      <c r="I676" s="10">
        <f>'Salary and Cost Data'!G605</f>
        <v>6565</v>
      </c>
      <c r="J676" s="10">
        <f>'Salary and Cost Data'!H605</f>
        <v>7323</v>
      </c>
      <c r="K676" s="10">
        <f>'Salary and Cost Data'!I605</f>
        <v>8080</v>
      </c>
      <c r="L676" s="10">
        <f>'Salary and Cost Data'!J605</f>
        <v>24724</v>
      </c>
      <c r="M676" s="9">
        <f>'Salary and Cost Data'!K605</f>
        <v>0</v>
      </c>
      <c r="AJ676" s="100"/>
      <c r="AK676" s="102"/>
    </row>
    <row r="677" spans="3:37" ht="15.6" hidden="1" x14ac:dyDescent="0.3">
      <c r="C677" s="8" t="str">
        <f>'Salary and Cost Data'!A606</f>
        <v>RETAIL BUS REP</v>
      </c>
      <c r="D677" s="9" t="str">
        <f>'Salary and Cost Data'!B606</f>
        <v>H</v>
      </c>
      <c r="E677" s="9" t="str">
        <f>'Salary and Cost Data'!C606</f>
        <v>H6O1XX</v>
      </c>
      <c r="F677" s="9" t="str">
        <f>'Salary and Cost Data'!D606</f>
        <v>H06</v>
      </c>
      <c r="G677" s="10">
        <f>'Salary and Cost Data'!E606</f>
        <v>3589</v>
      </c>
      <c r="H677" s="10">
        <f>'Salary and Cost Data'!F606</f>
        <v>4128</v>
      </c>
      <c r="I677" s="10">
        <f>'Salary and Cost Data'!G606</f>
        <v>4666</v>
      </c>
      <c r="J677" s="10">
        <f>'Salary and Cost Data'!H606</f>
        <v>5204</v>
      </c>
      <c r="K677" s="10">
        <f>'Salary and Cost Data'!I606</f>
        <v>5742</v>
      </c>
      <c r="L677" s="10">
        <f>'Salary and Cost Data'!J606</f>
        <v>24724</v>
      </c>
      <c r="M677" s="9">
        <f>'Salary and Cost Data'!K606</f>
        <v>1</v>
      </c>
      <c r="AJ677" s="100"/>
      <c r="AK677" s="102"/>
    </row>
    <row r="678" spans="3:37" ht="15.6" hidden="1" x14ac:dyDescent="0.3">
      <c r="C678" s="8" t="str">
        <f>'Salary and Cost Data'!A607</f>
        <v>REVENUE AGENT I</v>
      </c>
      <c r="D678" s="9" t="str">
        <f>'Salary and Cost Data'!B607</f>
        <v>H</v>
      </c>
      <c r="E678" s="9" t="str">
        <f>'Salary and Cost Data'!C607</f>
        <v>H8K2XX</v>
      </c>
      <c r="F678" s="9" t="str">
        <f>'Salary and Cost Data'!D607</f>
        <v>H12</v>
      </c>
      <c r="G678" s="10">
        <f>'Salary and Cost Data'!E607</f>
        <v>4809</v>
      </c>
      <c r="H678" s="10">
        <f>'Salary and Cost Data'!F607</f>
        <v>5531</v>
      </c>
      <c r="I678" s="10">
        <f>'Salary and Cost Data'!G607</f>
        <v>6252</v>
      </c>
      <c r="J678" s="10">
        <f>'Salary and Cost Data'!H607</f>
        <v>6974</v>
      </c>
      <c r="K678" s="10">
        <f>'Salary and Cost Data'!I607</f>
        <v>7695</v>
      </c>
      <c r="L678" s="10">
        <f>'Salary and Cost Data'!J607</f>
        <v>24724</v>
      </c>
      <c r="M678" s="9">
        <f>'Salary and Cost Data'!K607</f>
        <v>0</v>
      </c>
      <c r="AJ678" s="100"/>
      <c r="AK678" s="102"/>
    </row>
    <row r="679" spans="3:37" ht="15.6" hidden="1" x14ac:dyDescent="0.3">
      <c r="C679" s="8" t="str">
        <f>'Salary and Cost Data'!A608</f>
        <v>REVENUE AGENT II</v>
      </c>
      <c r="D679" s="9" t="str">
        <f>'Salary and Cost Data'!B608</f>
        <v>H</v>
      </c>
      <c r="E679" s="9" t="str">
        <f>'Salary and Cost Data'!C608</f>
        <v>H8K3XX</v>
      </c>
      <c r="F679" s="9" t="str">
        <f>'Salary and Cost Data'!D608</f>
        <v>H13</v>
      </c>
      <c r="G679" s="10">
        <f>'Salary and Cost Data'!E608</f>
        <v>5050</v>
      </c>
      <c r="H679" s="10">
        <f>'Salary and Cost Data'!F608</f>
        <v>5808</v>
      </c>
      <c r="I679" s="10">
        <f>'Salary and Cost Data'!G608</f>
        <v>6565</v>
      </c>
      <c r="J679" s="10">
        <f>'Salary and Cost Data'!H608</f>
        <v>7323</v>
      </c>
      <c r="K679" s="10">
        <f>'Salary and Cost Data'!I608</f>
        <v>8080</v>
      </c>
      <c r="L679" s="10">
        <f>'Salary and Cost Data'!J608</f>
        <v>24724</v>
      </c>
      <c r="M679" s="9">
        <f>'Salary and Cost Data'!K608</f>
        <v>0</v>
      </c>
      <c r="AJ679" s="100"/>
      <c r="AK679" s="102"/>
    </row>
    <row r="680" spans="3:37" ht="15.6" hidden="1" x14ac:dyDescent="0.3">
      <c r="C680" s="8" t="str">
        <f>'Salary and Cost Data'!A609</f>
        <v>REVENUE AGENT III</v>
      </c>
      <c r="D680" s="9" t="str">
        <f>'Salary and Cost Data'!B609</f>
        <v>H</v>
      </c>
      <c r="E680" s="9" t="str">
        <f>'Salary and Cost Data'!C609</f>
        <v>H8K4XX</v>
      </c>
      <c r="F680" s="9" t="str">
        <f>'Salary and Cost Data'!D609</f>
        <v>H16</v>
      </c>
      <c r="G680" s="10">
        <f>'Salary and Cost Data'!E609</f>
        <v>5845</v>
      </c>
      <c r="H680" s="10">
        <f>'Salary and Cost Data'!F609</f>
        <v>6722</v>
      </c>
      <c r="I680" s="10">
        <f>'Salary and Cost Data'!G609</f>
        <v>7599</v>
      </c>
      <c r="J680" s="10">
        <f>'Salary and Cost Data'!H609</f>
        <v>8476</v>
      </c>
      <c r="K680" s="10">
        <f>'Salary and Cost Data'!I609</f>
        <v>9353</v>
      </c>
      <c r="L680" s="10">
        <f>'Salary and Cost Data'!J609</f>
        <v>24724</v>
      </c>
      <c r="M680" s="9">
        <f>'Salary and Cost Data'!K609</f>
        <v>0</v>
      </c>
      <c r="AJ680" s="100"/>
      <c r="AK680" s="102"/>
    </row>
    <row r="681" spans="3:37" ht="15.6" hidden="1" x14ac:dyDescent="0.3">
      <c r="C681" s="8" t="str">
        <f>'Salary and Cost Data'!A610</f>
        <v>REVENUE AGENT INTERN</v>
      </c>
      <c r="D681" s="9" t="str">
        <f>'Salary and Cost Data'!B610</f>
        <v>H</v>
      </c>
      <c r="E681" s="9" t="str">
        <f>'Salary and Cost Data'!C610</f>
        <v>H8K1IX</v>
      </c>
      <c r="F681" s="9" t="str">
        <f>'Salary and Cost Data'!D610</f>
        <v>H09</v>
      </c>
      <c r="G681" s="10">
        <f>'Salary and Cost Data'!E610</f>
        <v>4154</v>
      </c>
      <c r="H681" s="10">
        <f>'Salary and Cost Data'!F610</f>
        <v>4778</v>
      </c>
      <c r="I681" s="10">
        <f>'Salary and Cost Data'!G610</f>
        <v>5401</v>
      </c>
      <c r="J681" s="10">
        <f>'Salary and Cost Data'!H610</f>
        <v>6025</v>
      </c>
      <c r="K681" s="10">
        <f>'Salary and Cost Data'!I610</f>
        <v>6648</v>
      </c>
      <c r="L681" s="10">
        <f>'Salary and Cost Data'!J610</f>
        <v>24724</v>
      </c>
      <c r="M681" s="9">
        <f>'Salary and Cost Data'!K610</f>
        <v>0</v>
      </c>
      <c r="AJ681" s="100"/>
      <c r="AK681" s="102"/>
    </row>
    <row r="682" spans="3:37" ht="15.6" hidden="1" x14ac:dyDescent="0.3">
      <c r="C682" s="8" t="str">
        <f>'Salary and Cost Data'!A611</f>
        <v>REVENUE AGENT IV</v>
      </c>
      <c r="D682" s="9" t="str">
        <f>'Salary and Cost Data'!B611</f>
        <v>H</v>
      </c>
      <c r="E682" s="9" t="str">
        <f>'Salary and Cost Data'!C611</f>
        <v>H8K5XX</v>
      </c>
      <c r="F682" s="9" t="str">
        <f>'Salary and Cost Data'!D611</f>
        <v>H19</v>
      </c>
      <c r="G682" s="10">
        <f>'Salary and Cost Data'!E611</f>
        <v>6767</v>
      </c>
      <c r="H682" s="10">
        <f>'Salary and Cost Data'!F611</f>
        <v>7782</v>
      </c>
      <c r="I682" s="10">
        <f>'Salary and Cost Data'!G611</f>
        <v>8797</v>
      </c>
      <c r="J682" s="10">
        <f>'Salary and Cost Data'!H611</f>
        <v>9812</v>
      </c>
      <c r="K682" s="10">
        <f>'Salary and Cost Data'!I611</f>
        <v>10827</v>
      </c>
      <c r="L682" s="10">
        <f>'Salary and Cost Data'!J611</f>
        <v>24724</v>
      </c>
      <c r="M682" s="9">
        <f>'Salary and Cost Data'!K611</f>
        <v>0</v>
      </c>
      <c r="AJ682" s="100"/>
      <c r="AK682" s="102"/>
    </row>
    <row r="683" spans="3:37" ht="15.6" hidden="1" x14ac:dyDescent="0.3">
      <c r="C683" s="8" t="str">
        <f>'Salary and Cost Data'!A612</f>
        <v>SAFETY SECURITY OFF I</v>
      </c>
      <c r="D683" s="9" t="str">
        <f>'Salary and Cost Data'!B612</f>
        <v>A</v>
      </c>
      <c r="E683" s="9" t="str">
        <f>'Salary and Cost Data'!C612</f>
        <v>A4C1XX</v>
      </c>
      <c r="F683" s="9" t="str">
        <f>'Salary and Cost Data'!D612</f>
        <v>A09</v>
      </c>
      <c r="G683" s="10">
        <f>'Salary and Cost Data'!E612</f>
        <v>4473</v>
      </c>
      <c r="H683" s="10">
        <f>'Salary and Cost Data'!F612</f>
        <v>4921</v>
      </c>
      <c r="I683" s="10">
        <f>'Salary and Cost Data'!G612</f>
        <v>5368</v>
      </c>
      <c r="J683" s="10">
        <f>'Salary and Cost Data'!H612</f>
        <v>5815</v>
      </c>
      <c r="K683" s="10">
        <f>'Salary and Cost Data'!I612</f>
        <v>6262</v>
      </c>
      <c r="L683" s="10">
        <f>'Salary and Cost Data'!J612</f>
        <v>24724</v>
      </c>
      <c r="M683" s="9">
        <f>'Salary and Cost Data'!K612</f>
        <v>0</v>
      </c>
      <c r="AJ683" s="100"/>
      <c r="AK683" s="102"/>
    </row>
    <row r="684" spans="3:37" ht="15.6" hidden="1" x14ac:dyDescent="0.3">
      <c r="C684" s="8" t="str">
        <f>'Salary and Cost Data'!A613</f>
        <v>SAFETY SECURITY OFF III</v>
      </c>
      <c r="D684" s="9" t="str">
        <f>'Salary and Cost Data'!B613</f>
        <v>A</v>
      </c>
      <c r="E684" s="9" t="str">
        <f>'Salary and Cost Data'!C613</f>
        <v>A4C2XX</v>
      </c>
      <c r="F684" s="9" t="str">
        <f>'Salary and Cost Data'!D613</f>
        <v>A13</v>
      </c>
      <c r="G684" s="10">
        <f>'Salary and Cost Data'!E613</f>
        <v>5437</v>
      </c>
      <c r="H684" s="10">
        <f>'Salary and Cost Data'!F613</f>
        <v>5981</v>
      </c>
      <c r="I684" s="10">
        <f>'Salary and Cost Data'!G613</f>
        <v>6525</v>
      </c>
      <c r="J684" s="10">
        <f>'Salary and Cost Data'!H613</f>
        <v>7069</v>
      </c>
      <c r="K684" s="10">
        <f>'Salary and Cost Data'!I613</f>
        <v>7613</v>
      </c>
      <c r="L684" s="10">
        <f>'Salary and Cost Data'!J613</f>
        <v>24724</v>
      </c>
      <c r="M684" s="9">
        <f>'Salary and Cost Data'!K613</f>
        <v>0</v>
      </c>
      <c r="AJ684" s="100"/>
      <c r="AK684" s="102"/>
    </row>
    <row r="685" spans="3:37" ht="15.6" hidden="1" x14ac:dyDescent="0.3">
      <c r="C685" s="8" t="str">
        <f>'Salary and Cost Data'!A614</f>
        <v>SAFETY SPECIALIST I</v>
      </c>
      <c r="D685" s="9" t="str">
        <f>'Salary and Cost Data'!B614</f>
        <v>H</v>
      </c>
      <c r="E685" s="9" t="str">
        <f>'Salary and Cost Data'!C614</f>
        <v>H4H1XX</v>
      </c>
      <c r="F685" s="9" t="str">
        <f>'Salary and Cost Data'!D614</f>
        <v>H07</v>
      </c>
      <c r="G685" s="10">
        <f>'Salary and Cost Data'!E614</f>
        <v>3768</v>
      </c>
      <c r="H685" s="10">
        <f>'Salary and Cost Data'!F614</f>
        <v>4334</v>
      </c>
      <c r="I685" s="10">
        <f>'Salary and Cost Data'!G614</f>
        <v>4899</v>
      </c>
      <c r="J685" s="10">
        <f>'Salary and Cost Data'!H614</f>
        <v>5465</v>
      </c>
      <c r="K685" s="10">
        <f>'Salary and Cost Data'!I614</f>
        <v>6030</v>
      </c>
      <c r="L685" s="10">
        <f>'Salary and Cost Data'!J614</f>
        <v>24724</v>
      </c>
      <c r="M685" s="9">
        <f>'Salary and Cost Data'!K614</f>
        <v>0</v>
      </c>
      <c r="AJ685" s="100"/>
      <c r="AK685" s="102"/>
    </row>
    <row r="686" spans="3:37" ht="15.6" hidden="1" x14ac:dyDescent="0.3">
      <c r="C686" s="8" t="str">
        <f>'Salary and Cost Data'!A615</f>
        <v>SAFETY SPECIALIST II</v>
      </c>
      <c r="D686" s="9" t="str">
        <f>'Salary and Cost Data'!B615</f>
        <v>H</v>
      </c>
      <c r="E686" s="9" t="str">
        <f>'Salary and Cost Data'!C615</f>
        <v>H4H2XX</v>
      </c>
      <c r="F686" s="9" t="str">
        <f>'Salary and Cost Data'!D615</f>
        <v>H09</v>
      </c>
      <c r="G686" s="10">
        <f>'Salary and Cost Data'!E615</f>
        <v>4154</v>
      </c>
      <c r="H686" s="10">
        <f>'Salary and Cost Data'!F615</f>
        <v>4778</v>
      </c>
      <c r="I686" s="10">
        <f>'Salary and Cost Data'!G615</f>
        <v>5401</v>
      </c>
      <c r="J686" s="10">
        <f>'Salary and Cost Data'!H615</f>
        <v>6025</v>
      </c>
      <c r="K686" s="10">
        <f>'Salary and Cost Data'!I615</f>
        <v>6648</v>
      </c>
      <c r="L686" s="10">
        <f>'Salary and Cost Data'!J615</f>
        <v>24724</v>
      </c>
      <c r="M686" s="9">
        <f>'Salary and Cost Data'!K615</f>
        <v>0</v>
      </c>
      <c r="AJ686" s="100"/>
      <c r="AK686" s="102"/>
    </row>
    <row r="687" spans="3:37" ht="15.6" hidden="1" x14ac:dyDescent="0.3">
      <c r="C687" s="8" t="str">
        <f>'Salary and Cost Data'!A616</f>
        <v>SAFETY SPECIALIST III</v>
      </c>
      <c r="D687" s="9" t="str">
        <f>'Salary and Cost Data'!B616</f>
        <v>H</v>
      </c>
      <c r="E687" s="9" t="str">
        <f>'Salary and Cost Data'!C616</f>
        <v>H4H3XX</v>
      </c>
      <c r="F687" s="9" t="str">
        <f>'Salary and Cost Data'!D616</f>
        <v>H12</v>
      </c>
      <c r="G687" s="10">
        <f>'Salary and Cost Data'!E616</f>
        <v>4809</v>
      </c>
      <c r="H687" s="10">
        <f>'Salary and Cost Data'!F616</f>
        <v>5531</v>
      </c>
      <c r="I687" s="10">
        <f>'Salary and Cost Data'!G616</f>
        <v>6252</v>
      </c>
      <c r="J687" s="10">
        <f>'Salary and Cost Data'!H616</f>
        <v>6974</v>
      </c>
      <c r="K687" s="10">
        <f>'Salary and Cost Data'!I616</f>
        <v>7695</v>
      </c>
      <c r="L687" s="10">
        <f>'Salary and Cost Data'!J616</f>
        <v>24724</v>
      </c>
      <c r="M687" s="9">
        <f>'Salary and Cost Data'!K616</f>
        <v>0</v>
      </c>
      <c r="AJ687" s="100"/>
      <c r="AK687" s="102"/>
    </row>
    <row r="688" spans="3:37" ht="15.6" hidden="1" x14ac:dyDescent="0.3">
      <c r="C688" s="8" t="str">
        <f>'Salary and Cost Data'!A617</f>
        <v>SAFETY SPECIALIST IV</v>
      </c>
      <c r="D688" s="9" t="str">
        <f>'Salary and Cost Data'!B617</f>
        <v>H</v>
      </c>
      <c r="E688" s="9" t="str">
        <f>'Salary and Cost Data'!C617</f>
        <v>H4H4XX</v>
      </c>
      <c r="F688" s="9" t="str">
        <f>'Salary and Cost Data'!D617</f>
        <v>H16</v>
      </c>
      <c r="G688" s="10">
        <f>'Salary and Cost Data'!E617</f>
        <v>5845</v>
      </c>
      <c r="H688" s="10">
        <f>'Salary and Cost Data'!F617</f>
        <v>6722</v>
      </c>
      <c r="I688" s="10">
        <f>'Salary and Cost Data'!G617</f>
        <v>7599</v>
      </c>
      <c r="J688" s="10">
        <f>'Salary and Cost Data'!H617</f>
        <v>8476</v>
      </c>
      <c r="K688" s="10">
        <f>'Salary and Cost Data'!I617</f>
        <v>9353</v>
      </c>
      <c r="L688" s="10">
        <f>'Salary and Cost Data'!J617</f>
        <v>24724</v>
      </c>
      <c r="M688" s="9">
        <f>'Salary and Cost Data'!K617</f>
        <v>0</v>
      </c>
      <c r="AJ688" s="100"/>
      <c r="AK688" s="102"/>
    </row>
    <row r="689" spans="3:37" ht="15.6" hidden="1" x14ac:dyDescent="0.3">
      <c r="C689" s="8" t="str">
        <f>'Salary and Cost Data'!A618</f>
        <v>SAFETY SPECIALIST V</v>
      </c>
      <c r="D689" s="9" t="str">
        <f>'Salary and Cost Data'!B618</f>
        <v>H</v>
      </c>
      <c r="E689" s="9" t="str">
        <f>'Salary and Cost Data'!C618</f>
        <v>H4H5XX</v>
      </c>
      <c r="F689" s="9" t="str">
        <f>'Salary and Cost Data'!D618</f>
        <v>H21</v>
      </c>
      <c r="G689" s="10">
        <f>'Salary and Cost Data'!E618</f>
        <v>7460</v>
      </c>
      <c r="H689" s="10">
        <f>'Salary and Cost Data'!F618</f>
        <v>8580</v>
      </c>
      <c r="I689" s="10">
        <f>'Salary and Cost Data'!G618</f>
        <v>9700</v>
      </c>
      <c r="J689" s="10">
        <f>'Salary and Cost Data'!H618</f>
        <v>10819</v>
      </c>
      <c r="K689" s="10">
        <f>'Salary and Cost Data'!I618</f>
        <v>11938</v>
      </c>
      <c r="L689" s="10">
        <f>'Salary and Cost Data'!J618</f>
        <v>24724</v>
      </c>
      <c r="M689" s="9">
        <f>'Salary and Cost Data'!K618</f>
        <v>0</v>
      </c>
      <c r="AJ689" s="100"/>
      <c r="AK689" s="102"/>
    </row>
    <row r="690" spans="3:37" ht="15.6" hidden="1" x14ac:dyDescent="0.3">
      <c r="C690" s="8" t="str">
        <f>'Salary and Cost Data'!A619</f>
        <v>SALES ASSISTANT I</v>
      </c>
      <c r="D690" s="9" t="str">
        <f>'Salary and Cost Data'!B619</f>
        <v>G</v>
      </c>
      <c r="E690" s="9" t="str">
        <f>'Salary and Cost Data'!C619</f>
        <v>G3F1XX</v>
      </c>
      <c r="F690" s="9" t="str">
        <f>'Salary and Cost Data'!D619</f>
        <v>G01</v>
      </c>
      <c r="G690" s="10">
        <f>'Salary and Cost Data'!E619</f>
        <v>2812</v>
      </c>
      <c r="H690" s="10">
        <f>'Salary and Cost Data'!F619</f>
        <v>3093</v>
      </c>
      <c r="I690" s="10">
        <f>'Salary and Cost Data'!G619</f>
        <v>3374</v>
      </c>
      <c r="J690" s="10">
        <f>'Salary and Cost Data'!H619</f>
        <v>3656</v>
      </c>
      <c r="K690" s="10">
        <f>'Salary and Cost Data'!I619</f>
        <v>3937</v>
      </c>
      <c r="L690" s="10">
        <f>'Salary and Cost Data'!J619</f>
        <v>24724</v>
      </c>
      <c r="M690" s="9">
        <f>'Salary and Cost Data'!K619</f>
        <v>1</v>
      </c>
      <c r="AJ690" s="100"/>
      <c r="AK690" s="102"/>
    </row>
    <row r="691" spans="3:37" ht="15.6" hidden="1" x14ac:dyDescent="0.3">
      <c r="C691" s="8" t="str">
        <f>'Salary and Cost Data'!A620</f>
        <v>SALES ASSISTANT II</v>
      </c>
      <c r="D691" s="9" t="str">
        <f>'Salary and Cost Data'!B620</f>
        <v>G</v>
      </c>
      <c r="E691" s="9" t="str">
        <f>'Salary and Cost Data'!C620</f>
        <v>G3F2XX</v>
      </c>
      <c r="F691" s="9" t="str">
        <f>'Salary and Cost Data'!D620</f>
        <v>G02</v>
      </c>
      <c r="G691" s="10">
        <f>'Salary and Cost Data'!E620</f>
        <v>2953</v>
      </c>
      <c r="H691" s="10">
        <f>'Salary and Cost Data'!F620</f>
        <v>3248</v>
      </c>
      <c r="I691" s="10">
        <f>'Salary and Cost Data'!G620</f>
        <v>3543</v>
      </c>
      <c r="J691" s="10">
        <f>'Salary and Cost Data'!H620</f>
        <v>3838</v>
      </c>
      <c r="K691" s="10">
        <f>'Salary and Cost Data'!I620</f>
        <v>4133</v>
      </c>
      <c r="L691" s="10">
        <f>'Salary and Cost Data'!J620</f>
        <v>24724</v>
      </c>
      <c r="M691" s="9">
        <f>'Salary and Cost Data'!K620</f>
        <v>1</v>
      </c>
      <c r="AJ691" s="100"/>
      <c r="AK691" s="102"/>
    </row>
    <row r="692" spans="3:37" ht="15.6" hidden="1" x14ac:dyDescent="0.3">
      <c r="C692" s="8" t="str">
        <f>'Salary and Cost Data'!A621</f>
        <v>SALES ASSISTANT III</v>
      </c>
      <c r="D692" s="9" t="str">
        <f>'Salary and Cost Data'!B621</f>
        <v>G</v>
      </c>
      <c r="E692" s="9" t="str">
        <f>'Salary and Cost Data'!C621</f>
        <v>G3F3XX</v>
      </c>
      <c r="F692" s="9" t="str">
        <f>'Salary and Cost Data'!D621</f>
        <v>G04</v>
      </c>
      <c r="G692" s="10">
        <f>'Salary and Cost Data'!E621</f>
        <v>3255</v>
      </c>
      <c r="H692" s="10">
        <f>'Salary and Cost Data'!F621</f>
        <v>3581</v>
      </c>
      <c r="I692" s="10">
        <f>'Salary and Cost Data'!G621</f>
        <v>3906</v>
      </c>
      <c r="J692" s="10">
        <f>'Salary and Cost Data'!H621</f>
        <v>4232</v>
      </c>
      <c r="K692" s="10">
        <f>'Salary and Cost Data'!I621</f>
        <v>4558</v>
      </c>
      <c r="L692" s="10">
        <f>'Salary and Cost Data'!J621</f>
        <v>24724</v>
      </c>
      <c r="M692" s="9">
        <f>'Salary and Cost Data'!K621</f>
        <v>1</v>
      </c>
      <c r="AJ692" s="100"/>
      <c r="AK692" s="102"/>
    </row>
    <row r="693" spans="3:37" ht="15.6" hidden="1" x14ac:dyDescent="0.3">
      <c r="C693" s="8" t="str">
        <f>'Salary and Cost Data'!A622</f>
        <v>SALES MANAGER I</v>
      </c>
      <c r="D693" s="9" t="str">
        <f>'Salary and Cost Data'!B622</f>
        <v>H</v>
      </c>
      <c r="E693" s="9" t="str">
        <f>'Salary and Cost Data'!C622</f>
        <v>H6S1XX</v>
      </c>
      <c r="F693" s="9" t="str">
        <f>'Salary and Cost Data'!D622</f>
        <v>H07</v>
      </c>
      <c r="G693" s="10">
        <f>'Salary and Cost Data'!E622</f>
        <v>3768</v>
      </c>
      <c r="H693" s="10">
        <f>'Salary and Cost Data'!F622</f>
        <v>4334</v>
      </c>
      <c r="I693" s="10">
        <f>'Salary and Cost Data'!G622</f>
        <v>4899</v>
      </c>
      <c r="J693" s="10">
        <f>'Salary and Cost Data'!H622</f>
        <v>5465</v>
      </c>
      <c r="K693" s="10">
        <f>'Salary and Cost Data'!I622</f>
        <v>6030</v>
      </c>
      <c r="L693" s="10">
        <f>'Salary and Cost Data'!J622</f>
        <v>24724</v>
      </c>
      <c r="M693" s="9">
        <f>'Salary and Cost Data'!K622</f>
        <v>0</v>
      </c>
      <c r="AJ693" s="100"/>
      <c r="AK693" s="102"/>
    </row>
    <row r="694" spans="3:37" ht="15.6" hidden="1" x14ac:dyDescent="0.3">
      <c r="C694" s="8" t="str">
        <f>'Salary and Cost Data'!A623</f>
        <v>SALES MANAGER II</v>
      </c>
      <c r="D694" s="9" t="str">
        <f>'Salary and Cost Data'!B623</f>
        <v>H</v>
      </c>
      <c r="E694" s="9" t="str">
        <f>'Salary and Cost Data'!C623</f>
        <v>H6S2XX</v>
      </c>
      <c r="F694" s="9" t="str">
        <f>'Salary and Cost Data'!D623</f>
        <v>H09</v>
      </c>
      <c r="G694" s="10">
        <f>'Salary and Cost Data'!E623</f>
        <v>4154</v>
      </c>
      <c r="H694" s="10">
        <f>'Salary and Cost Data'!F623</f>
        <v>4778</v>
      </c>
      <c r="I694" s="10">
        <f>'Salary and Cost Data'!G623</f>
        <v>5401</v>
      </c>
      <c r="J694" s="10">
        <f>'Salary and Cost Data'!H623</f>
        <v>6025</v>
      </c>
      <c r="K694" s="10">
        <f>'Salary and Cost Data'!I623</f>
        <v>6648</v>
      </c>
      <c r="L694" s="10">
        <f>'Salary and Cost Data'!J623</f>
        <v>24724</v>
      </c>
      <c r="M694" s="9">
        <f>'Salary and Cost Data'!K623</f>
        <v>0</v>
      </c>
      <c r="AJ694" s="100"/>
      <c r="AK694" s="102"/>
    </row>
    <row r="695" spans="3:37" ht="15.6" hidden="1" x14ac:dyDescent="0.3">
      <c r="C695" s="8" t="str">
        <f>'Salary and Cost Data'!A624</f>
        <v>SALES MANAGER III</v>
      </c>
      <c r="D695" s="9" t="str">
        <f>'Salary and Cost Data'!B624</f>
        <v>H</v>
      </c>
      <c r="E695" s="9" t="str">
        <f>'Salary and Cost Data'!C624</f>
        <v>H6S3XX</v>
      </c>
      <c r="F695" s="9" t="str">
        <f>'Salary and Cost Data'!D624</f>
        <v>H12</v>
      </c>
      <c r="G695" s="10">
        <f>'Salary and Cost Data'!E624</f>
        <v>4809</v>
      </c>
      <c r="H695" s="10">
        <f>'Salary and Cost Data'!F624</f>
        <v>5531</v>
      </c>
      <c r="I695" s="10">
        <f>'Salary and Cost Data'!G624</f>
        <v>6252</v>
      </c>
      <c r="J695" s="10">
        <f>'Salary and Cost Data'!H624</f>
        <v>6974</v>
      </c>
      <c r="K695" s="10">
        <f>'Salary and Cost Data'!I624</f>
        <v>7695</v>
      </c>
      <c r="L695" s="10">
        <f>'Salary and Cost Data'!J624</f>
        <v>24724</v>
      </c>
      <c r="M695" s="9">
        <f>'Salary and Cost Data'!K624</f>
        <v>0</v>
      </c>
      <c r="AJ695" s="100"/>
      <c r="AK695" s="102"/>
    </row>
    <row r="696" spans="3:37" ht="15.6" hidden="1" x14ac:dyDescent="0.3">
      <c r="C696" s="8" t="str">
        <f>'Salary and Cost Data'!A625</f>
        <v>SCHEDULER</v>
      </c>
      <c r="D696" s="9" t="str">
        <f>'Salary and Cost Data'!B625</f>
        <v>D</v>
      </c>
      <c r="E696" s="9" t="str">
        <f>'Salary and Cost Data'!C625</f>
        <v>D9F1XX</v>
      </c>
      <c r="F696" s="9" t="str">
        <f>'Salary and Cost Data'!D625</f>
        <v>D06</v>
      </c>
      <c r="G696" s="10">
        <f>'Salary and Cost Data'!E625</f>
        <v>3589</v>
      </c>
      <c r="H696" s="10">
        <f>'Salary and Cost Data'!F625</f>
        <v>3948</v>
      </c>
      <c r="I696" s="10">
        <f>'Salary and Cost Data'!G625</f>
        <v>4306</v>
      </c>
      <c r="J696" s="10">
        <f>'Salary and Cost Data'!H625</f>
        <v>4665</v>
      </c>
      <c r="K696" s="10">
        <f>'Salary and Cost Data'!I625</f>
        <v>5024</v>
      </c>
      <c r="L696" s="10">
        <f>'Salary and Cost Data'!J625</f>
        <v>24724</v>
      </c>
      <c r="M696" s="9">
        <f>'Salary and Cost Data'!K625</f>
        <v>1</v>
      </c>
      <c r="AJ696" s="100"/>
      <c r="AK696" s="102"/>
    </row>
    <row r="697" spans="3:37" ht="15.6" hidden="1" x14ac:dyDescent="0.3">
      <c r="C697" s="8" t="str">
        <f>'Salary and Cost Data'!A626</f>
        <v>SCINT PRGMR/ANLST I</v>
      </c>
      <c r="D697" s="9" t="str">
        <f>'Salary and Cost Data'!B626</f>
        <v>H</v>
      </c>
      <c r="E697" s="9" t="str">
        <f>'Salary and Cost Data'!C626</f>
        <v>H1E1XX</v>
      </c>
      <c r="F697" s="9" t="str">
        <f>'Salary and Cost Data'!D626</f>
        <v>H08</v>
      </c>
      <c r="G697" s="10">
        <f>'Salary and Cost Data'!E626</f>
        <v>3956</v>
      </c>
      <c r="H697" s="10">
        <f>'Salary and Cost Data'!F626</f>
        <v>4550</v>
      </c>
      <c r="I697" s="10">
        <f>'Salary and Cost Data'!G626</f>
        <v>5144</v>
      </c>
      <c r="J697" s="10">
        <f>'Salary and Cost Data'!H626</f>
        <v>5737</v>
      </c>
      <c r="K697" s="10">
        <f>'Salary and Cost Data'!I626</f>
        <v>6330</v>
      </c>
      <c r="L697" s="10">
        <f>'Salary and Cost Data'!J626</f>
        <v>24724</v>
      </c>
      <c r="M697" s="9">
        <f>'Salary and Cost Data'!K626</f>
        <v>0</v>
      </c>
      <c r="AJ697" s="100"/>
      <c r="AK697" s="102"/>
    </row>
    <row r="698" spans="3:37" ht="15.6" hidden="1" x14ac:dyDescent="0.3">
      <c r="C698" s="8" t="str">
        <f>'Salary and Cost Data'!A627</f>
        <v>SCINT PRGMR/ANLST II</v>
      </c>
      <c r="D698" s="9" t="str">
        <f>'Salary and Cost Data'!B627</f>
        <v>H</v>
      </c>
      <c r="E698" s="9" t="str">
        <f>'Salary and Cost Data'!C627</f>
        <v>H1E2XX</v>
      </c>
      <c r="F698" s="9" t="str">
        <f>'Salary and Cost Data'!D627</f>
        <v>H09</v>
      </c>
      <c r="G698" s="10">
        <f>'Salary and Cost Data'!E627</f>
        <v>4154</v>
      </c>
      <c r="H698" s="10">
        <f>'Salary and Cost Data'!F627</f>
        <v>4778</v>
      </c>
      <c r="I698" s="10">
        <f>'Salary and Cost Data'!G627</f>
        <v>5401</v>
      </c>
      <c r="J698" s="10">
        <f>'Salary and Cost Data'!H627</f>
        <v>6025</v>
      </c>
      <c r="K698" s="10">
        <f>'Salary and Cost Data'!I627</f>
        <v>6648</v>
      </c>
      <c r="L698" s="10">
        <f>'Salary and Cost Data'!J627</f>
        <v>24724</v>
      </c>
      <c r="M698" s="9">
        <f>'Salary and Cost Data'!K627</f>
        <v>0</v>
      </c>
      <c r="AJ698" s="100"/>
      <c r="AK698" s="102"/>
    </row>
    <row r="699" spans="3:37" ht="15.6" hidden="1" x14ac:dyDescent="0.3">
      <c r="C699" s="8" t="str">
        <f>'Salary and Cost Data'!A628</f>
        <v>SCINT PRGMR/ANLST III</v>
      </c>
      <c r="D699" s="9" t="str">
        <f>'Salary and Cost Data'!B628</f>
        <v>H</v>
      </c>
      <c r="E699" s="9" t="str">
        <f>'Salary and Cost Data'!C628</f>
        <v>H1E3XX</v>
      </c>
      <c r="F699" s="9" t="str">
        <f>'Salary and Cost Data'!D628</f>
        <v>H12</v>
      </c>
      <c r="G699" s="10">
        <f>'Salary and Cost Data'!E628</f>
        <v>4809</v>
      </c>
      <c r="H699" s="10">
        <f>'Salary and Cost Data'!F628</f>
        <v>5531</v>
      </c>
      <c r="I699" s="10">
        <f>'Salary and Cost Data'!G628</f>
        <v>6252</v>
      </c>
      <c r="J699" s="10">
        <f>'Salary and Cost Data'!H628</f>
        <v>6974</v>
      </c>
      <c r="K699" s="10">
        <f>'Salary and Cost Data'!I628</f>
        <v>7695</v>
      </c>
      <c r="L699" s="10">
        <f>'Salary and Cost Data'!J628</f>
        <v>24724</v>
      </c>
      <c r="M699" s="9">
        <f>'Salary and Cost Data'!K628</f>
        <v>0</v>
      </c>
      <c r="AJ699" s="100"/>
      <c r="AK699" s="102"/>
    </row>
    <row r="700" spans="3:37" ht="15.6" hidden="1" x14ac:dyDescent="0.3">
      <c r="C700" s="8" t="str">
        <f>'Salary and Cost Data'!A629</f>
        <v>SCINT PRGMR/ANLST IV</v>
      </c>
      <c r="D700" s="9" t="str">
        <f>'Salary and Cost Data'!B629</f>
        <v>H</v>
      </c>
      <c r="E700" s="9" t="str">
        <f>'Salary and Cost Data'!C629</f>
        <v>H1E4XX</v>
      </c>
      <c r="F700" s="9" t="str">
        <f>'Salary and Cost Data'!D629</f>
        <v>H16</v>
      </c>
      <c r="G700" s="10">
        <f>'Salary and Cost Data'!E629</f>
        <v>5845</v>
      </c>
      <c r="H700" s="10">
        <f>'Salary and Cost Data'!F629</f>
        <v>6722</v>
      </c>
      <c r="I700" s="10">
        <f>'Salary and Cost Data'!G629</f>
        <v>7599</v>
      </c>
      <c r="J700" s="10">
        <f>'Salary and Cost Data'!H629</f>
        <v>8476</v>
      </c>
      <c r="K700" s="10">
        <f>'Salary and Cost Data'!I629</f>
        <v>9353</v>
      </c>
      <c r="L700" s="10">
        <f>'Salary and Cost Data'!J629</f>
        <v>24724</v>
      </c>
      <c r="M700" s="9">
        <f>'Salary and Cost Data'!K629</f>
        <v>0</v>
      </c>
      <c r="AJ700" s="100"/>
      <c r="AK700" s="102"/>
    </row>
    <row r="701" spans="3:37" ht="15.6" hidden="1" x14ac:dyDescent="0.3">
      <c r="C701" s="8" t="str">
        <f>'Salary and Cost Data'!A630</f>
        <v>SCINT PRGMR/ANLST V</v>
      </c>
      <c r="D701" s="9" t="str">
        <f>'Salary and Cost Data'!B630</f>
        <v>H</v>
      </c>
      <c r="E701" s="9" t="str">
        <f>'Salary and Cost Data'!C630</f>
        <v>H1E5XX</v>
      </c>
      <c r="F701" s="9" t="str">
        <f>'Salary and Cost Data'!D630</f>
        <v>H21</v>
      </c>
      <c r="G701" s="10">
        <f>'Salary and Cost Data'!E630</f>
        <v>7460</v>
      </c>
      <c r="H701" s="10">
        <f>'Salary and Cost Data'!F630</f>
        <v>8580</v>
      </c>
      <c r="I701" s="10">
        <f>'Salary and Cost Data'!G630</f>
        <v>9700</v>
      </c>
      <c r="J701" s="10">
        <f>'Salary and Cost Data'!H630</f>
        <v>10819</v>
      </c>
      <c r="K701" s="10">
        <f>'Salary and Cost Data'!I630</f>
        <v>11938</v>
      </c>
      <c r="L701" s="10">
        <f>'Salary and Cost Data'!J630</f>
        <v>24724</v>
      </c>
      <c r="M701" s="9">
        <f>'Salary and Cost Data'!K630</f>
        <v>0</v>
      </c>
      <c r="AJ701" s="100"/>
      <c r="AK701" s="102"/>
    </row>
    <row r="702" spans="3:37" ht="15.6" hidden="1" x14ac:dyDescent="0.3">
      <c r="C702" s="8" t="str">
        <f>'Salary and Cost Data'!A631</f>
        <v>SECURITY I</v>
      </c>
      <c r="D702" s="9" t="str">
        <f>'Salary and Cost Data'!B631</f>
        <v>D</v>
      </c>
      <c r="E702" s="9" t="str">
        <f>'Salary and Cost Data'!C631</f>
        <v>D8H1XX</v>
      </c>
      <c r="F702" s="9" t="str">
        <f>'Salary and Cost Data'!D631</f>
        <v>D02</v>
      </c>
      <c r="G702" s="10">
        <f>'Salary and Cost Data'!E631</f>
        <v>2952</v>
      </c>
      <c r="H702" s="10">
        <f>'Salary and Cost Data'!F631</f>
        <v>3248</v>
      </c>
      <c r="I702" s="10">
        <f>'Salary and Cost Data'!G631</f>
        <v>3543</v>
      </c>
      <c r="J702" s="10">
        <f>'Salary and Cost Data'!H631</f>
        <v>3838</v>
      </c>
      <c r="K702" s="10">
        <f>'Salary and Cost Data'!I631</f>
        <v>4133</v>
      </c>
      <c r="L702" s="10">
        <f>'Salary and Cost Data'!J631</f>
        <v>24724</v>
      </c>
      <c r="M702" s="9">
        <f>'Salary and Cost Data'!K631</f>
        <v>1</v>
      </c>
      <c r="AJ702" s="100"/>
      <c r="AK702" s="102"/>
    </row>
    <row r="703" spans="3:37" ht="15.6" hidden="1" x14ac:dyDescent="0.3">
      <c r="C703" s="8" t="str">
        <f>'Salary and Cost Data'!A632</f>
        <v>SECURITY II</v>
      </c>
      <c r="D703" s="9" t="str">
        <f>'Salary and Cost Data'!B632</f>
        <v>D</v>
      </c>
      <c r="E703" s="9" t="str">
        <f>'Salary and Cost Data'!C632</f>
        <v>D8H2XX</v>
      </c>
      <c r="F703" s="9" t="str">
        <f>'Salary and Cost Data'!D632</f>
        <v>D05</v>
      </c>
      <c r="G703" s="10">
        <f>'Salary and Cost Data'!E632</f>
        <v>3418</v>
      </c>
      <c r="H703" s="10">
        <f>'Salary and Cost Data'!F632</f>
        <v>3760</v>
      </c>
      <c r="I703" s="10">
        <f>'Salary and Cost Data'!G632</f>
        <v>4101</v>
      </c>
      <c r="J703" s="10">
        <f>'Salary and Cost Data'!H632</f>
        <v>4443</v>
      </c>
      <c r="K703" s="10">
        <f>'Salary and Cost Data'!I632</f>
        <v>4785</v>
      </c>
      <c r="L703" s="10">
        <f>'Salary and Cost Data'!J632</f>
        <v>24724</v>
      </c>
      <c r="M703" s="9">
        <f>'Salary and Cost Data'!K632</f>
        <v>1</v>
      </c>
      <c r="AJ703" s="100"/>
      <c r="AK703" s="102"/>
    </row>
    <row r="704" spans="3:37" ht="15.6" hidden="1" x14ac:dyDescent="0.3">
      <c r="C704" s="8" t="str">
        <f>'Salary and Cost Data'!A633</f>
        <v>SECURITY III</v>
      </c>
      <c r="D704" s="9" t="str">
        <f>'Salary and Cost Data'!B633</f>
        <v>D</v>
      </c>
      <c r="E704" s="9" t="str">
        <f>'Salary and Cost Data'!C633</f>
        <v>D8H3XX</v>
      </c>
      <c r="F704" s="9" t="str">
        <f>'Salary and Cost Data'!D633</f>
        <v>D07</v>
      </c>
      <c r="G704" s="10">
        <f>'Salary and Cost Data'!E633</f>
        <v>3768</v>
      </c>
      <c r="H704" s="10">
        <f>'Salary and Cost Data'!F633</f>
        <v>4145</v>
      </c>
      <c r="I704" s="10">
        <f>'Salary and Cost Data'!G633</f>
        <v>4522</v>
      </c>
      <c r="J704" s="10">
        <f>'Salary and Cost Data'!H633</f>
        <v>4899</v>
      </c>
      <c r="K704" s="10">
        <f>'Salary and Cost Data'!I633</f>
        <v>5276</v>
      </c>
      <c r="L704" s="10">
        <f>'Salary and Cost Data'!J633</f>
        <v>24724</v>
      </c>
      <c r="M704" s="9">
        <f>'Salary and Cost Data'!K633</f>
        <v>0</v>
      </c>
      <c r="AJ704" s="100"/>
      <c r="AK704" s="102"/>
    </row>
    <row r="705" spans="3:37" ht="15.6" hidden="1" x14ac:dyDescent="0.3">
      <c r="C705" s="8" t="str">
        <f>'Salary and Cost Data'!A634</f>
        <v>SERVICE DISPATCHER</v>
      </c>
      <c r="D705" s="9" t="str">
        <f>'Salary and Cost Data'!B634</f>
        <v>G</v>
      </c>
      <c r="E705" s="9" t="str">
        <f>'Salary and Cost Data'!C634</f>
        <v>G1B2XX</v>
      </c>
      <c r="F705" s="9" t="str">
        <f>'Salary and Cost Data'!D634</f>
        <v>G04</v>
      </c>
      <c r="G705" s="10">
        <f>'Salary and Cost Data'!E634</f>
        <v>3255</v>
      </c>
      <c r="H705" s="10">
        <f>'Salary and Cost Data'!F634</f>
        <v>3581</v>
      </c>
      <c r="I705" s="10">
        <f>'Salary and Cost Data'!G634</f>
        <v>3906</v>
      </c>
      <c r="J705" s="10">
        <f>'Salary and Cost Data'!H634</f>
        <v>4232</v>
      </c>
      <c r="K705" s="10">
        <f>'Salary and Cost Data'!I634</f>
        <v>4558</v>
      </c>
      <c r="L705" s="10">
        <f>'Salary and Cost Data'!J634</f>
        <v>24724</v>
      </c>
      <c r="M705" s="9">
        <f>'Salary and Cost Data'!K634</f>
        <v>1</v>
      </c>
      <c r="AJ705" s="100"/>
      <c r="AK705" s="102"/>
    </row>
    <row r="706" spans="3:37" ht="15.6" hidden="1" x14ac:dyDescent="0.3">
      <c r="C706" s="8" t="str">
        <f>'Salary and Cost Data'!A635</f>
        <v>SOC SERVICES SPEC I</v>
      </c>
      <c r="D706" s="9" t="str">
        <f>'Salary and Cost Data'!B635</f>
        <v>H</v>
      </c>
      <c r="E706" s="9" t="str">
        <f>'Salary and Cost Data'!C635</f>
        <v>H1T1XX</v>
      </c>
      <c r="F706" s="9" t="str">
        <f>'Salary and Cost Data'!D635</f>
        <v>H08</v>
      </c>
      <c r="G706" s="10">
        <f>'Salary and Cost Data'!E635</f>
        <v>3956</v>
      </c>
      <c r="H706" s="10">
        <f>'Salary and Cost Data'!F635</f>
        <v>4550</v>
      </c>
      <c r="I706" s="10">
        <f>'Salary and Cost Data'!G635</f>
        <v>5144</v>
      </c>
      <c r="J706" s="10">
        <f>'Salary and Cost Data'!H635</f>
        <v>5737</v>
      </c>
      <c r="K706" s="10">
        <f>'Salary and Cost Data'!I635</f>
        <v>6330</v>
      </c>
      <c r="L706" s="10">
        <f>'Salary and Cost Data'!J635</f>
        <v>24724</v>
      </c>
      <c r="M706" s="9">
        <f>'Salary and Cost Data'!K635</f>
        <v>0</v>
      </c>
      <c r="AJ706" s="100"/>
      <c r="AK706" s="102"/>
    </row>
    <row r="707" spans="3:37" ht="15.6" hidden="1" x14ac:dyDescent="0.3">
      <c r="C707" s="8" t="str">
        <f>'Salary and Cost Data'!A636</f>
        <v>SOC SERVICES SPEC II</v>
      </c>
      <c r="D707" s="9" t="str">
        <f>'Salary and Cost Data'!B636</f>
        <v>H</v>
      </c>
      <c r="E707" s="9" t="str">
        <f>'Salary and Cost Data'!C636</f>
        <v>H1T2XX</v>
      </c>
      <c r="F707" s="9" t="str">
        <f>'Salary and Cost Data'!D636</f>
        <v>H09</v>
      </c>
      <c r="G707" s="10">
        <f>'Salary and Cost Data'!E636</f>
        <v>4154</v>
      </c>
      <c r="H707" s="10">
        <f>'Salary and Cost Data'!F636</f>
        <v>4778</v>
      </c>
      <c r="I707" s="10">
        <f>'Salary and Cost Data'!G636</f>
        <v>5401</v>
      </c>
      <c r="J707" s="10">
        <f>'Salary and Cost Data'!H636</f>
        <v>6025</v>
      </c>
      <c r="K707" s="10">
        <f>'Salary and Cost Data'!I636</f>
        <v>6648</v>
      </c>
      <c r="L707" s="10">
        <f>'Salary and Cost Data'!J636</f>
        <v>24724</v>
      </c>
      <c r="M707" s="9">
        <f>'Salary and Cost Data'!K636</f>
        <v>0</v>
      </c>
      <c r="AJ707" s="100"/>
      <c r="AK707" s="102"/>
    </row>
    <row r="708" spans="3:37" ht="15.6" hidden="1" x14ac:dyDescent="0.3">
      <c r="C708" s="8" t="str">
        <f>'Salary and Cost Data'!A637</f>
        <v>SOC SERVICES SPEC III</v>
      </c>
      <c r="D708" s="9" t="str">
        <f>'Salary and Cost Data'!B637</f>
        <v>H</v>
      </c>
      <c r="E708" s="9" t="str">
        <f>'Salary and Cost Data'!C637</f>
        <v>H1T3XX</v>
      </c>
      <c r="F708" s="9" t="str">
        <f>'Salary and Cost Data'!D637</f>
        <v>H12</v>
      </c>
      <c r="G708" s="10">
        <f>'Salary and Cost Data'!E637</f>
        <v>4809</v>
      </c>
      <c r="H708" s="10">
        <f>'Salary and Cost Data'!F637</f>
        <v>5531</v>
      </c>
      <c r="I708" s="10">
        <f>'Salary and Cost Data'!G637</f>
        <v>6252</v>
      </c>
      <c r="J708" s="10">
        <f>'Salary and Cost Data'!H637</f>
        <v>6974</v>
      </c>
      <c r="K708" s="10">
        <f>'Salary and Cost Data'!I637</f>
        <v>7695</v>
      </c>
      <c r="L708" s="10">
        <f>'Salary and Cost Data'!J637</f>
        <v>24724</v>
      </c>
      <c r="M708" s="9">
        <f>'Salary and Cost Data'!K637</f>
        <v>0</v>
      </c>
      <c r="AJ708" s="100"/>
      <c r="AK708" s="102"/>
    </row>
    <row r="709" spans="3:37" ht="15.6" hidden="1" x14ac:dyDescent="0.3">
      <c r="C709" s="8" t="str">
        <f>'Salary and Cost Data'!A638</f>
        <v>SOC SERVICES SPEC IV</v>
      </c>
      <c r="D709" s="9" t="str">
        <f>'Salary and Cost Data'!B638</f>
        <v>H</v>
      </c>
      <c r="E709" s="9" t="str">
        <f>'Salary and Cost Data'!C638</f>
        <v>H1T4XX</v>
      </c>
      <c r="F709" s="9" t="str">
        <f>'Salary and Cost Data'!D638</f>
        <v>H16</v>
      </c>
      <c r="G709" s="10">
        <f>'Salary and Cost Data'!E638</f>
        <v>5845</v>
      </c>
      <c r="H709" s="10">
        <f>'Salary and Cost Data'!F638</f>
        <v>6722</v>
      </c>
      <c r="I709" s="10">
        <f>'Salary and Cost Data'!G638</f>
        <v>7599</v>
      </c>
      <c r="J709" s="10">
        <f>'Salary and Cost Data'!H638</f>
        <v>8476</v>
      </c>
      <c r="K709" s="10">
        <f>'Salary and Cost Data'!I638</f>
        <v>9353</v>
      </c>
      <c r="L709" s="10">
        <f>'Salary and Cost Data'!J638</f>
        <v>24724</v>
      </c>
      <c r="M709" s="9">
        <f>'Salary and Cost Data'!K638</f>
        <v>0</v>
      </c>
      <c r="AJ709" s="100"/>
      <c r="AK709" s="102"/>
    </row>
    <row r="710" spans="3:37" ht="15.6" hidden="1" x14ac:dyDescent="0.3">
      <c r="C710" s="8" t="str">
        <f>'Salary and Cost Data'!A639</f>
        <v>SOC SERVICES SPEC V</v>
      </c>
      <c r="D710" s="9" t="str">
        <f>'Salary and Cost Data'!B639</f>
        <v>H</v>
      </c>
      <c r="E710" s="9" t="str">
        <f>'Salary and Cost Data'!C639</f>
        <v>H1T5XX</v>
      </c>
      <c r="F710" s="9" t="str">
        <f>'Salary and Cost Data'!D639</f>
        <v>H21</v>
      </c>
      <c r="G710" s="10">
        <f>'Salary and Cost Data'!E639</f>
        <v>7460</v>
      </c>
      <c r="H710" s="10">
        <f>'Salary and Cost Data'!F639</f>
        <v>8580</v>
      </c>
      <c r="I710" s="10">
        <f>'Salary and Cost Data'!G639</f>
        <v>9700</v>
      </c>
      <c r="J710" s="10">
        <f>'Salary and Cost Data'!H639</f>
        <v>10819</v>
      </c>
      <c r="K710" s="10">
        <f>'Salary and Cost Data'!I639</f>
        <v>11938</v>
      </c>
      <c r="L710" s="10">
        <f>'Salary and Cost Data'!J639</f>
        <v>24724</v>
      </c>
      <c r="M710" s="9">
        <f>'Salary and Cost Data'!K639</f>
        <v>0</v>
      </c>
      <c r="AJ710" s="100"/>
      <c r="AK710" s="102"/>
    </row>
    <row r="711" spans="3:37" ht="15.6" hidden="1" x14ac:dyDescent="0.3">
      <c r="C711" s="8" t="str">
        <f>'Salary and Cost Data'!A640</f>
        <v>SOC SERVICES SPEC VI</v>
      </c>
      <c r="D711" s="9" t="str">
        <f>'Salary and Cost Data'!B640</f>
        <v>H</v>
      </c>
      <c r="E711" s="9" t="str">
        <f>'Salary and Cost Data'!C640</f>
        <v>H1T6XX</v>
      </c>
      <c r="F711" s="9" t="str">
        <f>'Salary and Cost Data'!D640</f>
        <v>H23</v>
      </c>
      <c r="G711" s="10">
        <f>'Salary and Cost Data'!E640</f>
        <v>8226</v>
      </c>
      <c r="H711" s="10">
        <f>'Salary and Cost Data'!F640</f>
        <v>9460</v>
      </c>
      <c r="I711" s="10">
        <f>'Salary and Cost Data'!G640</f>
        <v>10693</v>
      </c>
      <c r="J711" s="10">
        <f>'Salary and Cost Data'!H640</f>
        <v>11927</v>
      </c>
      <c r="K711" s="10">
        <f>'Salary and Cost Data'!I640</f>
        <v>13161</v>
      </c>
      <c r="L711" s="10">
        <f>'Salary and Cost Data'!J640</f>
        <v>24724</v>
      </c>
      <c r="M711" s="9">
        <f>'Salary and Cost Data'!K640</f>
        <v>0</v>
      </c>
      <c r="AJ711" s="100"/>
      <c r="AK711" s="102"/>
    </row>
    <row r="712" spans="3:37" ht="15.6" hidden="1" x14ac:dyDescent="0.3">
      <c r="C712" s="8" t="str">
        <f>'Salary and Cost Data'!A641</f>
        <v>SOCIAL WORK/COUNSELOR I</v>
      </c>
      <c r="D712" s="9" t="str">
        <f>'Salary and Cost Data'!B641</f>
        <v>C</v>
      </c>
      <c r="E712" s="9" t="str">
        <f>'Salary and Cost Data'!C641</f>
        <v>C4L1TX</v>
      </c>
      <c r="F712" s="9" t="str">
        <f>'Salary and Cost Data'!D641</f>
        <v>C15</v>
      </c>
      <c r="G712" s="10">
        <f>'Salary and Cost Data'!E641</f>
        <v>5553</v>
      </c>
      <c r="H712" s="10">
        <f>'Salary and Cost Data'!F641</f>
        <v>6109</v>
      </c>
      <c r="I712" s="10">
        <f>'Salary and Cost Data'!G641</f>
        <v>6664</v>
      </c>
      <c r="J712" s="10">
        <f>'Salary and Cost Data'!H641</f>
        <v>7219</v>
      </c>
      <c r="K712" s="10">
        <f>'Salary and Cost Data'!I641</f>
        <v>7774</v>
      </c>
      <c r="L712" s="10">
        <f>'Salary and Cost Data'!J641</f>
        <v>24724</v>
      </c>
      <c r="M712" s="9">
        <f>'Salary and Cost Data'!K641</f>
        <v>1</v>
      </c>
      <c r="AJ712" s="100"/>
      <c r="AK712" s="102"/>
    </row>
    <row r="713" spans="3:37" ht="15.6" hidden="1" x14ac:dyDescent="0.3">
      <c r="C713" s="8" t="str">
        <f>'Salary and Cost Data'!A642</f>
        <v>SOCIAL WORK/COUNSELOR II</v>
      </c>
      <c r="D713" s="9" t="str">
        <f>'Salary and Cost Data'!B642</f>
        <v>C</v>
      </c>
      <c r="E713" s="9" t="str">
        <f>'Salary and Cost Data'!C642</f>
        <v>C4L2XX</v>
      </c>
      <c r="F713" s="9" t="str">
        <f>'Salary and Cost Data'!D642</f>
        <v>C17</v>
      </c>
      <c r="G713" s="10">
        <f>'Salary and Cost Data'!E642</f>
        <v>6122</v>
      </c>
      <c r="H713" s="10">
        <f>'Salary and Cost Data'!F642</f>
        <v>6735</v>
      </c>
      <c r="I713" s="10">
        <f>'Salary and Cost Data'!G642</f>
        <v>7347</v>
      </c>
      <c r="J713" s="10">
        <f>'Salary and Cost Data'!H642</f>
        <v>7960</v>
      </c>
      <c r="K713" s="10">
        <f>'Salary and Cost Data'!I642</f>
        <v>8572</v>
      </c>
      <c r="L713" s="10">
        <f>'Salary and Cost Data'!J642</f>
        <v>24724</v>
      </c>
      <c r="M713" s="9">
        <f>'Salary and Cost Data'!K642</f>
        <v>0</v>
      </c>
      <c r="AJ713" s="100"/>
      <c r="AK713" s="102"/>
    </row>
    <row r="714" spans="3:37" ht="15.6" hidden="1" x14ac:dyDescent="0.3">
      <c r="C714" s="8" t="str">
        <f>'Salary and Cost Data'!A643</f>
        <v>SOCIAL WORK/COUNSELOR III</v>
      </c>
      <c r="D714" s="9" t="str">
        <f>'Salary and Cost Data'!B643</f>
        <v>C</v>
      </c>
      <c r="E714" s="9" t="str">
        <f>'Salary and Cost Data'!C643</f>
        <v>C4L3XX</v>
      </c>
      <c r="F714" s="9" t="str">
        <f>'Salary and Cost Data'!D643</f>
        <v>C19</v>
      </c>
      <c r="G714" s="10">
        <f>'Salary and Cost Data'!E643</f>
        <v>6750</v>
      </c>
      <c r="H714" s="10">
        <f>'Salary and Cost Data'!F643</f>
        <v>7425</v>
      </c>
      <c r="I714" s="10">
        <f>'Salary and Cost Data'!G643</f>
        <v>8100</v>
      </c>
      <c r="J714" s="10">
        <f>'Salary and Cost Data'!H643</f>
        <v>8775</v>
      </c>
      <c r="K714" s="10">
        <f>'Salary and Cost Data'!I643</f>
        <v>9450</v>
      </c>
      <c r="L714" s="10">
        <f>'Salary and Cost Data'!J643</f>
        <v>24724</v>
      </c>
      <c r="M714" s="9">
        <f>'Salary and Cost Data'!K643</f>
        <v>0</v>
      </c>
      <c r="AJ714" s="100"/>
      <c r="AK714" s="102"/>
    </row>
    <row r="715" spans="3:37" ht="15.6" hidden="1" x14ac:dyDescent="0.3">
      <c r="C715" s="8" t="str">
        <f>'Salary and Cost Data'!A644</f>
        <v>SOCIAL WORK/COUNSELOR IV</v>
      </c>
      <c r="D715" s="9" t="str">
        <f>'Salary and Cost Data'!B644</f>
        <v>C</v>
      </c>
      <c r="E715" s="9" t="str">
        <f>'Salary and Cost Data'!C644</f>
        <v>C4L4XX</v>
      </c>
      <c r="F715" s="9" t="str">
        <f>'Salary and Cost Data'!D644</f>
        <v>C20</v>
      </c>
      <c r="G715" s="10">
        <f>'Salary and Cost Data'!E644</f>
        <v>7087</v>
      </c>
      <c r="H715" s="10">
        <f>'Salary and Cost Data'!F644</f>
        <v>7796</v>
      </c>
      <c r="I715" s="10">
        <f>'Salary and Cost Data'!G644</f>
        <v>8505</v>
      </c>
      <c r="J715" s="10">
        <f>'Salary and Cost Data'!H644</f>
        <v>9214</v>
      </c>
      <c r="K715" s="10">
        <f>'Salary and Cost Data'!I644</f>
        <v>9922</v>
      </c>
      <c r="L715" s="10">
        <f>'Salary and Cost Data'!J644</f>
        <v>24724</v>
      </c>
      <c r="M715" s="9">
        <f>'Salary and Cost Data'!K644</f>
        <v>0</v>
      </c>
      <c r="AJ715" s="100"/>
      <c r="AK715" s="102"/>
    </row>
    <row r="716" spans="3:37" ht="15.6" hidden="1" x14ac:dyDescent="0.3">
      <c r="C716" s="28" t="str">
        <f>'Salary and Cost Data'!A645</f>
        <v>SPECIAL AGENT I</v>
      </c>
      <c r="D716" s="29" t="str">
        <f>'Salary and Cost Data'!B645</f>
        <v>A</v>
      </c>
      <c r="E716" s="29" t="str">
        <f>'Salary and Cost Data'!C645</f>
        <v>A2B1XX</v>
      </c>
      <c r="F716" s="29" t="str">
        <f>'Salary and Cost Data'!D645</f>
        <v>A17</v>
      </c>
      <c r="G716" s="30">
        <f>'Salary and Cost Data'!E645</f>
        <v>6610</v>
      </c>
      <c r="H716" s="30">
        <f>'Salary and Cost Data'!F645</f>
        <v>7271</v>
      </c>
      <c r="I716" s="30">
        <f>'Salary and Cost Data'!G645</f>
        <v>7931</v>
      </c>
      <c r="J716" s="30">
        <f>'Salary and Cost Data'!H645</f>
        <v>8592</v>
      </c>
      <c r="K716" s="30">
        <f>'Salary and Cost Data'!I645</f>
        <v>9252</v>
      </c>
      <c r="L716" s="30">
        <f>'Salary and Cost Data'!J645</f>
        <v>24724</v>
      </c>
      <c r="M716" s="29" t="str">
        <f>'Salary and Cost Data'!K645</f>
        <v>0</v>
      </c>
      <c r="AJ716" s="100"/>
      <c r="AK716" s="102"/>
    </row>
    <row r="717" spans="3:37" ht="15.6" hidden="1" x14ac:dyDescent="0.3">
      <c r="C717" s="8" t="str">
        <f>'Salary and Cost Data'!A646</f>
        <v>SPECIAL AGENT II</v>
      </c>
      <c r="D717" s="9" t="str">
        <f>'Salary and Cost Data'!B646</f>
        <v>A</v>
      </c>
      <c r="E717" s="9" t="str">
        <f>'Salary and Cost Data'!C646</f>
        <v>A2B2XX</v>
      </c>
      <c r="F717" s="9" t="str">
        <f>'Salary and Cost Data'!D646</f>
        <v>A19</v>
      </c>
      <c r="G717" s="10">
        <f>'Salary and Cost Data'!E646</f>
        <v>7286</v>
      </c>
      <c r="H717" s="10">
        <f>'Salary and Cost Data'!F646</f>
        <v>8015</v>
      </c>
      <c r="I717" s="10">
        <f>'Salary and Cost Data'!G646</f>
        <v>8744</v>
      </c>
      <c r="J717" s="10">
        <f>'Salary and Cost Data'!H646</f>
        <v>9473</v>
      </c>
      <c r="K717" s="10">
        <f>'Salary and Cost Data'!I646</f>
        <v>10201</v>
      </c>
      <c r="L717" s="10">
        <f>'Salary and Cost Data'!J646</f>
        <v>24724</v>
      </c>
      <c r="M717" s="9" t="str">
        <f>'Salary and Cost Data'!K646</f>
        <v>0</v>
      </c>
      <c r="AJ717" s="100"/>
      <c r="AK717" s="102"/>
    </row>
    <row r="718" spans="3:37" ht="15.6" hidden="1" x14ac:dyDescent="0.3">
      <c r="C718" s="8" t="str">
        <f>'Salary and Cost Data'!A647</f>
        <v>SPECIAL AGENT III</v>
      </c>
      <c r="D718" s="9" t="str">
        <f>'Salary and Cost Data'!B647</f>
        <v>A</v>
      </c>
      <c r="E718" s="9" t="str">
        <f>'Salary and Cost Data'!C647</f>
        <v>A2B3XX</v>
      </c>
      <c r="F718" s="9" t="str">
        <f>'Salary and Cost Data'!D647</f>
        <v>A21</v>
      </c>
      <c r="G718" s="10">
        <f>'Salary and Cost Data'!E647</f>
        <v>8033</v>
      </c>
      <c r="H718" s="10">
        <f>'Salary and Cost Data'!F647</f>
        <v>8837</v>
      </c>
      <c r="I718" s="10">
        <f>'Salary and Cost Data'!G647</f>
        <v>9641</v>
      </c>
      <c r="J718" s="10">
        <f>'Salary and Cost Data'!H647</f>
        <v>10444</v>
      </c>
      <c r="K718" s="10">
        <f>'Salary and Cost Data'!I647</f>
        <v>11247</v>
      </c>
      <c r="L718" s="10">
        <f>'Salary and Cost Data'!J647</f>
        <v>24724</v>
      </c>
      <c r="M718" s="9" t="str">
        <f>'Salary and Cost Data'!K647</f>
        <v>0</v>
      </c>
      <c r="AJ718" s="100"/>
      <c r="AK718" s="102"/>
    </row>
    <row r="719" spans="3:37" ht="15.6" hidden="1" x14ac:dyDescent="0.3">
      <c r="C719" s="8" t="str">
        <f>'Salary and Cost Data'!A648</f>
        <v>SPECIAL AGENT IV</v>
      </c>
      <c r="D719" s="9" t="str">
        <f>'Salary and Cost Data'!B648</f>
        <v>A</v>
      </c>
      <c r="E719" s="9" t="str">
        <f>'Salary and Cost Data'!C648</f>
        <v>A2B4XX</v>
      </c>
      <c r="F719" s="9" t="str">
        <f>'Salary and Cost Data'!D648</f>
        <v>A23</v>
      </c>
      <c r="G719" s="10">
        <f>'Salary and Cost Data'!E648</f>
        <v>8857</v>
      </c>
      <c r="H719" s="10">
        <f>'Salary and Cost Data'!F648</f>
        <v>9743</v>
      </c>
      <c r="I719" s="10">
        <f>'Salary and Cost Data'!G648</f>
        <v>10629</v>
      </c>
      <c r="J719" s="10">
        <f>'Salary and Cost Data'!H648</f>
        <v>11515</v>
      </c>
      <c r="K719" s="10">
        <f>'Salary and Cost Data'!I648</f>
        <v>12400</v>
      </c>
      <c r="L719" s="10">
        <f>'Salary and Cost Data'!J648</f>
        <v>24724</v>
      </c>
      <c r="M719" s="9" t="str">
        <f>'Salary and Cost Data'!K648</f>
        <v>0</v>
      </c>
      <c r="AJ719" s="100"/>
      <c r="AK719" s="102"/>
    </row>
    <row r="720" spans="3:37" ht="15.6" hidden="1" x14ac:dyDescent="0.3">
      <c r="C720" s="8" t="str">
        <f>'Salary and Cost Data'!A649</f>
        <v>SPECIAL AGENT V</v>
      </c>
      <c r="D720" s="9" t="str">
        <f>'Salary and Cost Data'!B649</f>
        <v>A</v>
      </c>
      <c r="E720" s="9" t="str">
        <f>'Salary and Cost Data'!C649</f>
        <v>A2B5XX</v>
      </c>
      <c r="F720" s="9" t="str">
        <f>'Salary and Cost Data'!D649</f>
        <v>A24</v>
      </c>
      <c r="G720" s="10">
        <f>'Salary and Cost Data'!E649</f>
        <v>9300</v>
      </c>
      <c r="H720" s="10">
        <f>'Salary and Cost Data'!F649</f>
        <v>10230</v>
      </c>
      <c r="I720" s="10">
        <f>'Salary and Cost Data'!G649</f>
        <v>11160</v>
      </c>
      <c r="J720" s="10">
        <f>'Salary and Cost Data'!H649</f>
        <v>12090</v>
      </c>
      <c r="K720" s="10">
        <f>'Salary and Cost Data'!I649</f>
        <v>13020</v>
      </c>
      <c r="L720" s="10">
        <f>'Salary and Cost Data'!J649</f>
        <v>24724</v>
      </c>
      <c r="M720" s="9" t="str">
        <f>'Salary and Cost Data'!K649</f>
        <v>0</v>
      </c>
      <c r="AJ720" s="100"/>
      <c r="AK720" s="102"/>
    </row>
    <row r="721" spans="3:37" ht="15.6" hidden="1" x14ac:dyDescent="0.3">
      <c r="C721" s="8" t="str">
        <f>'Salary and Cost Data'!A650</f>
        <v>SPECIAL AGENT VI</v>
      </c>
      <c r="D721" s="9" t="str">
        <f>'Salary and Cost Data'!B650</f>
        <v>A</v>
      </c>
      <c r="E721" s="9" t="str">
        <f>'Salary and Cost Data'!C650</f>
        <v>A2B6XX</v>
      </c>
      <c r="F721" s="9" t="str">
        <f>'Salary and Cost Data'!D650</f>
        <v>A25</v>
      </c>
      <c r="G721" s="10">
        <f>'Salary and Cost Data'!E650</f>
        <v>9764</v>
      </c>
      <c r="H721" s="10">
        <f>'Salary and Cost Data'!F650</f>
        <v>10741</v>
      </c>
      <c r="I721" s="10">
        <f>'Salary and Cost Data'!G650</f>
        <v>11718</v>
      </c>
      <c r="J721" s="10">
        <f>'Salary and Cost Data'!H650</f>
        <v>12694</v>
      </c>
      <c r="K721" s="10">
        <f>'Salary and Cost Data'!I650</f>
        <v>13670</v>
      </c>
      <c r="L721" s="10">
        <f>'Salary and Cost Data'!J650</f>
        <v>24724</v>
      </c>
      <c r="M721" s="9" t="str">
        <f>'Salary and Cost Data'!K650</f>
        <v>0</v>
      </c>
      <c r="AJ721" s="100"/>
      <c r="AK721" s="102"/>
    </row>
    <row r="722" spans="3:37" ht="15.6" hidden="1" x14ac:dyDescent="0.3">
      <c r="C722" s="8" t="str">
        <f>'Salary and Cost Data'!A651</f>
        <v>STAFF ACCOMPANIST</v>
      </c>
      <c r="D722" s="9" t="str">
        <f>'Salary and Cost Data'!B651</f>
        <v>H</v>
      </c>
      <c r="E722" s="9" t="str">
        <f>'Salary and Cost Data'!C651</f>
        <v>H6T1XX</v>
      </c>
      <c r="F722" s="9" t="str">
        <f>'Salary and Cost Data'!D651</f>
        <v>H07</v>
      </c>
      <c r="G722" s="10">
        <f>'Salary and Cost Data'!E651</f>
        <v>3768</v>
      </c>
      <c r="H722" s="10">
        <f>'Salary and Cost Data'!F651</f>
        <v>4334</v>
      </c>
      <c r="I722" s="10">
        <f>'Salary and Cost Data'!G651</f>
        <v>4899</v>
      </c>
      <c r="J722" s="10">
        <f>'Salary and Cost Data'!H651</f>
        <v>5465</v>
      </c>
      <c r="K722" s="10">
        <f>'Salary and Cost Data'!I651</f>
        <v>6030</v>
      </c>
      <c r="L722" s="10">
        <f>'Salary and Cost Data'!J651</f>
        <v>24724</v>
      </c>
      <c r="M722" s="9">
        <f>'Salary and Cost Data'!K651</f>
        <v>0</v>
      </c>
      <c r="AJ722" s="100"/>
      <c r="AK722" s="102"/>
    </row>
    <row r="723" spans="3:37" ht="15.6" hidden="1" x14ac:dyDescent="0.3">
      <c r="C723" s="8" t="str">
        <f>'Salary and Cost Data'!A652</f>
        <v>STATE SERV PROF TRAIN I</v>
      </c>
      <c r="D723" s="9" t="str">
        <f>'Salary and Cost Data'!B652</f>
        <v>H</v>
      </c>
      <c r="E723" s="9" t="str">
        <f>'Salary and Cost Data'!C652</f>
        <v>H4S1IX</v>
      </c>
      <c r="F723" s="9" t="str">
        <f>'Salary and Cost Data'!D652</f>
        <v>H04</v>
      </c>
      <c r="G723" s="10">
        <f>'Salary and Cost Data'!E652</f>
        <v>3255</v>
      </c>
      <c r="H723" s="10">
        <f>'Salary and Cost Data'!F652</f>
        <v>3743</v>
      </c>
      <c r="I723" s="10">
        <f>'Salary and Cost Data'!G652</f>
        <v>4231</v>
      </c>
      <c r="J723" s="10">
        <f>'Salary and Cost Data'!H652</f>
        <v>4720</v>
      </c>
      <c r="K723" s="10">
        <f>'Salary and Cost Data'!I652</f>
        <v>5209</v>
      </c>
      <c r="L723" s="10">
        <f>'Salary and Cost Data'!J652</f>
        <v>24724</v>
      </c>
      <c r="M723" s="9">
        <f>'Salary and Cost Data'!K652</f>
        <v>0</v>
      </c>
      <c r="AJ723" s="100"/>
      <c r="AK723" s="102"/>
    </row>
    <row r="724" spans="3:37" ht="15.6" hidden="1" x14ac:dyDescent="0.3">
      <c r="C724" s="8" t="str">
        <f>'Salary and Cost Data'!A653</f>
        <v>STATE SERV PROF TRAIN II</v>
      </c>
      <c r="D724" s="9" t="str">
        <f>'Salary and Cost Data'!B653</f>
        <v>H</v>
      </c>
      <c r="E724" s="9" t="str">
        <f>'Salary and Cost Data'!C653</f>
        <v>H4S2IX</v>
      </c>
      <c r="F724" s="9" t="str">
        <f>'Salary and Cost Data'!D653</f>
        <v>H06</v>
      </c>
      <c r="G724" s="10">
        <f>'Salary and Cost Data'!E653</f>
        <v>3589</v>
      </c>
      <c r="H724" s="10">
        <f>'Salary and Cost Data'!F653</f>
        <v>4128</v>
      </c>
      <c r="I724" s="10">
        <f>'Salary and Cost Data'!G653</f>
        <v>4666</v>
      </c>
      <c r="J724" s="10">
        <f>'Salary and Cost Data'!H653</f>
        <v>5204</v>
      </c>
      <c r="K724" s="10">
        <f>'Salary and Cost Data'!I653</f>
        <v>5742</v>
      </c>
      <c r="L724" s="10">
        <f>'Salary and Cost Data'!J653</f>
        <v>24724</v>
      </c>
      <c r="M724" s="9">
        <f>'Salary and Cost Data'!K653</f>
        <v>0</v>
      </c>
      <c r="AJ724" s="100"/>
      <c r="AK724" s="102"/>
    </row>
    <row r="725" spans="3:37" ht="15.6" hidden="1" x14ac:dyDescent="0.3">
      <c r="C725" s="8" t="str">
        <f>'Salary and Cost Data'!A654</f>
        <v>STATE SERVICE TRAINEE I</v>
      </c>
      <c r="D725" s="9" t="str">
        <f>'Salary and Cost Data'!B654</f>
        <v>G</v>
      </c>
      <c r="E725" s="9" t="str">
        <f>'Salary and Cost Data'!C654</f>
        <v>G3J1IX</v>
      </c>
      <c r="F725" s="9" t="str">
        <f>'Salary and Cost Data'!D654</f>
        <v>G01</v>
      </c>
      <c r="G725" s="10">
        <f>'Salary and Cost Data'!E654</f>
        <v>2812</v>
      </c>
      <c r="H725" s="10">
        <f>'Salary and Cost Data'!F654</f>
        <v>3093</v>
      </c>
      <c r="I725" s="10">
        <f>'Salary and Cost Data'!G654</f>
        <v>3374</v>
      </c>
      <c r="J725" s="10">
        <f>'Salary and Cost Data'!H654</f>
        <v>3656</v>
      </c>
      <c r="K725" s="10">
        <f>'Salary and Cost Data'!I654</f>
        <v>3937</v>
      </c>
      <c r="L725" s="10">
        <f>'Salary and Cost Data'!J654</f>
        <v>24724</v>
      </c>
      <c r="M725" s="9">
        <f>'Salary and Cost Data'!K654</f>
        <v>1</v>
      </c>
      <c r="AJ725" s="100"/>
      <c r="AK725" s="102"/>
    </row>
    <row r="726" spans="3:37" ht="15.6" hidden="1" x14ac:dyDescent="0.3">
      <c r="C726" s="8" t="str">
        <f>'Salary and Cost Data'!A655</f>
        <v>STATE SERVICE TRAINEE II</v>
      </c>
      <c r="D726" s="9" t="str">
        <f>'Salary and Cost Data'!B655</f>
        <v>G</v>
      </c>
      <c r="E726" s="9" t="str">
        <f>'Salary and Cost Data'!C655</f>
        <v>G3J2IX</v>
      </c>
      <c r="F726" s="9" t="str">
        <f>'Salary and Cost Data'!D655</f>
        <v>G02</v>
      </c>
      <c r="G726" s="10">
        <f>'Salary and Cost Data'!E655</f>
        <v>2953</v>
      </c>
      <c r="H726" s="10">
        <f>'Salary and Cost Data'!F655</f>
        <v>3248</v>
      </c>
      <c r="I726" s="10">
        <f>'Salary and Cost Data'!G655</f>
        <v>3543</v>
      </c>
      <c r="J726" s="10">
        <f>'Salary and Cost Data'!H655</f>
        <v>3838</v>
      </c>
      <c r="K726" s="10">
        <f>'Salary and Cost Data'!I655</f>
        <v>4133</v>
      </c>
      <c r="L726" s="10">
        <f>'Salary and Cost Data'!J655</f>
        <v>24724</v>
      </c>
      <c r="M726" s="9">
        <f>'Salary and Cost Data'!K655</f>
        <v>1</v>
      </c>
      <c r="AJ726" s="100"/>
      <c r="AK726" s="102"/>
    </row>
    <row r="727" spans="3:37" ht="15.6" hidden="1" x14ac:dyDescent="0.3">
      <c r="C727" s="8" t="str">
        <f>'Salary and Cost Data'!A656</f>
        <v>STATE SERVICE TRAINEE III</v>
      </c>
      <c r="D727" s="9" t="str">
        <f>'Salary and Cost Data'!B656</f>
        <v>G</v>
      </c>
      <c r="E727" s="9" t="str">
        <f>'Salary and Cost Data'!C656</f>
        <v>G3J3IX</v>
      </c>
      <c r="F727" s="9" t="str">
        <f>'Salary and Cost Data'!D656</f>
        <v>G03</v>
      </c>
      <c r="G727" s="10">
        <f>'Salary and Cost Data'!E656</f>
        <v>3100</v>
      </c>
      <c r="H727" s="10">
        <f>'Salary and Cost Data'!F656</f>
        <v>3410</v>
      </c>
      <c r="I727" s="10">
        <f>'Salary and Cost Data'!G656</f>
        <v>3720</v>
      </c>
      <c r="J727" s="10">
        <f>'Salary and Cost Data'!H656</f>
        <v>4030</v>
      </c>
      <c r="K727" s="10">
        <f>'Salary and Cost Data'!I656</f>
        <v>4340</v>
      </c>
      <c r="L727" s="10">
        <f>'Salary and Cost Data'!J656</f>
        <v>24724</v>
      </c>
      <c r="M727" s="9">
        <f>'Salary and Cost Data'!K656</f>
        <v>1</v>
      </c>
      <c r="AJ727" s="100"/>
      <c r="AK727" s="102"/>
    </row>
    <row r="728" spans="3:37" ht="15.6" hidden="1" x14ac:dyDescent="0.3">
      <c r="C728" s="8" t="str">
        <f>'Salary and Cost Data'!A657</f>
        <v>STATE SERVICE TRAINEE IV</v>
      </c>
      <c r="D728" s="9" t="str">
        <f>'Salary and Cost Data'!B657</f>
        <v>G</v>
      </c>
      <c r="E728" s="9" t="str">
        <f>'Salary and Cost Data'!C657</f>
        <v>G3J4IX</v>
      </c>
      <c r="F728" s="9" t="str">
        <f>'Salary and Cost Data'!D657</f>
        <v>G04</v>
      </c>
      <c r="G728" s="10">
        <f>'Salary and Cost Data'!E657</f>
        <v>3255</v>
      </c>
      <c r="H728" s="10">
        <f>'Salary and Cost Data'!F657</f>
        <v>3581</v>
      </c>
      <c r="I728" s="10">
        <f>'Salary and Cost Data'!G657</f>
        <v>3906</v>
      </c>
      <c r="J728" s="10">
        <f>'Salary and Cost Data'!H657</f>
        <v>4232</v>
      </c>
      <c r="K728" s="10">
        <f>'Salary and Cost Data'!I657</f>
        <v>4558</v>
      </c>
      <c r="L728" s="10">
        <f>'Salary and Cost Data'!J657</f>
        <v>24724</v>
      </c>
      <c r="M728" s="9">
        <f>'Salary and Cost Data'!K657</f>
        <v>1</v>
      </c>
      <c r="AJ728" s="100"/>
      <c r="AK728" s="102"/>
    </row>
    <row r="729" spans="3:37" ht="15.6" hidden="1" x14ac:dyDescent="0.3">
      <c r="C729" s="8" t="str">
        <f>'Salary and Cost Data'!A658</f>
        <v>STATE SERVICE TRAINEE V</v>
      </c>
      <c r="D729" s="9" t="str">
        <f>'Salary and Cost Data'!B658</f>
        <v>G</v>
      </c>
      <c r="E729" s="9" t="str">
        <f>'Salary and Cost Data'!C658</f>
        <v>G3J5IX</v>
      </c>
      <c r="F729" s="9" t="str">
        <f>'Salary and Cost Data'!D658</f>
        <v>G05</v>
      </c>
      <c r="G729" s="10">
        <f>'Salary and Cost Data'!E658</f>
        <v>3418</v>
      </c>
      <c r="H729" s="10">
        <f>'Salary and Cost Data'!F658</f>
        <v>3760</v>
      </c>
      <c r="I729" s="10">
        <f>'Salary and Cost Data'!G658</f>
        <v>4101</v>
      </c>
      <c r="J729" s="10">
        <f>'Salary and Cost Data'!H658</f>
        <v>4443</v>
      </c>
      <c r="K729" s="10">
        <f>'Salary and Cost Data'!I658</f>
        <v>4785</v>
      </c>
      <c r="L729" s="10">
        <f>'Salary and Cost Data'!J658</f>
        <v>24724</v>
      </c>
      <c r="M729" s="9">
        <f>'Salary and Cost Data'!K658</f>
        <v>1</v>
      </c>
      <c r="AJ729" s="100"/>
      <c r="AK729" s="102"/>
    </row>
    <row r="730" spans="3:37" ht="15.6" hidden="1" x14ac:dyDescent="0.3">
      <c r="C730" s="8" t="str">
        <f>'Salary and Cost Data'!A659</f>
        <v>STATE TEACHER AIDE</v>
      </c>
      <c r="D730" s="9" t="str">
        <f>'Salary and Cost Data'!B659</f>
        <v>H</v>
      </c>
      <c r="E730" s="9" t="str">
        <f>'Salary and Cost Data'!C659</f>
        <v>H7B1XX</v>
      </c>
      <c r="F730" s="9" t="str">
        <f>'Salary and Cost Data'!D659</f>
        <v>H01</v>
      </c>
      <c r="G730" s="10">
        <f>'Salary and Cost Data'!E659</f>
        <v>2812</v>
      </c>
      <c r="H730" s="10">
        <f>'Salary and Cost Data'!F659</f>
        <v>3234</v>
      </c>
      <c r="I730" s="10">
        <f>'Salary and Cost Data'!G659</f>
        <v>3655</v>
      </c>
      <c r="J730" s="10">
        <f>'Salary and Cost Data'!H659</f>
        <v>4077</v>
      </c>
      <c r="K730" s="10">
        <f>'Salary and Cost Data'!I659</f>
        <v>4499</v>
      </c>
      <c r="L730" s="10">
        <f>'Salary and Cost Data'!J659</f>
        <v>24724</v>
      </c>
      <c r="M730" s="9">
        <f>'Salary and Cost Data'!K659</f>
        <v>0</v>
      </c>
      <c r="AJ730" s="100"/>
      <c r="AK730" s="102"/>
    </row>
    <row r="731" spans="3:37" ht="15.6" hidden="1" x14ac:dyDescent="0.3">
      <c r="C731" s="8" t="str">
        <f>'Salary and Cost Data'!A660</f>
        <v>STATE TEACHER I</v>
      </c>
      <c r="D731" s="9" t="str">
        <f>'Salary and Cost Data'!B660</f>
        <v>H</v>
      </c>
      <c r="E731" s="9" t="str">
        <f>'Salary and Cost Data'!C660</f>
        <v>H7A1XX</v>
      </c>
      <c r="F731" s="9" t="str">
        <f>'Salary and Cost Data'!D660</f>
        <v>H16</v>
      </c>
      <c r="G731" s="10">
        <f>'Salary and Cost Data'!E660</f>
        <v>5845</v>
      </c>
      <c r="H731" s="10">
        <f>'Salary and Cost Data'!F660</f>
        <v>6722</v>
      </c>
      <c r="I731" s="10">
        <f>'Salary and Cost Data'!G660</f>
        <v>7599</v>
      </c>
      <c r="J731" s="10">
        <f>'Salary and Cost Data'!H660</f>
        <v>8476</v>
      </c>
      <c r="K731" s="10">
        <f>'Salary and Cost Data'!I660</f>
        <v>9353</v>
      </c>
      <c r="L731" s="10">
        <f>'Salary and Cost Data'!J660</f>
        <v>24724</v>
      </c>
      <c r="M731" s="9">
        <f>'Salary and Cost Data'!K660</f>
        <v>0</v>
      </c>
      <c r="AJ731" s="100"/>
      <c r="AK731" s="102"/>
    </row>
    <row r="732" spans="3:37" ht="15.6" hidden="1" x14ac:dyDescent="0.3">
      <c r="C732" s="8" t="str">
        <f>'Salary and Cost Data'!A661</f>
        <v>STATE TEACHER II</v>
      </c>
      <c r="D732" s="9" t="str">
        <f>'Salary and Cost Data'!B661</f>
        <v>H</v>
      </c>
      <c r="E732" s="9" t="str">
        <f>'Salary and Cost Data'!C661</f>
        <v>H7A2XX</v>
      </c>
      <c r="F732" s="9" t="str">
        <f>'Salary and Cost Data'!D661</f>
        <v>H17</v>
      </c>
      <c r="G732" s="10">
        <f>'Salary and Cost Data'!E661</f>
        <v>6138</v>
      </c>
      <c r="H732" s="10">
        <f>'Salary and Cost Data'!F661</f>
        <v>7059</v>
      </c>
      <c r="I732" s="10">
        <f>'Salary and Cost Data'!G661</f>
        <v>7979</v>
      </c>
      <c r="J732" s="10">
        <f>'Salary and Cost Data'!H661</f>
        <v>8900</v>
      </c>
      <c r="K732" s="10">
        <f>'Salary and Cost Data'!I661</f>
        <v>9821</v>
      </c>
      <c r="L732" s="10">
        <f>'Salary and Cost Data'!J661</f>
        <v>24724</v>
      </c>
      <c r="M732" s="9">
        <f>'Salary and Cost Data'!K661</f>
        <v>0</v>
      </c>
      <c r="AJ732" s="100"/>
      <c r="AK732" s="102"/>
    </row>
    <row r="733" spans="3:37" ht="15.6" hidden="1" x14ac:dyDescent="0.3">
      <c r="C733" s="8" t="str">
        <f>'Salary and Cost Data'!A662</f>
        <v>STATE TEACHER III</v>
      </c>
      <c r="D733" s="9" t="str">
        <f>'Salary and Cost Data'!B662</f>
        <v>H</v>
      </c>
      <c r="E733" s="9" t="str">
        <f>'Salary and Cost Data'!C662</f>
        <v>H7A3XX</v>
      </c>
      <c r="F733" s="9" t="str">
        <f>'Salary and Cost Data'!D662</f>
        <v>H21</v>
      </c>
      <c r="G733" s="10">
        <f>'Salary and Cost Data'!E662</f>
        <v>7460</v>
      </c>
      <c r="H733" s="10">
        <f>'Salary and Cost Data'!F662</f>
        <v>8580</v>
      </c>
      <c r="I733" s="10">
        <f>'Salary and Cost Data'!G662</f>
        <v>9700</v>
      </c>
      <c r="J733" s="10">
        <f>'Salary and Cost Data'!H662</f>
        <v>10819</v>
      </c>
      <c r="K733" s="10">
        <f>'Salary and Cost Data'!I662</f>
        <v>11938</v>
      </c>
      <c r="L733" s="10">
        <f>'Salary and Cost Data'!J662</f>
        <v>24724</v>
      </c>
      <c r="M733" s="9">
        <f>'Salary and Cost Data'!K662</f>
        <v>0</v>
      </c>
      <c r="AJ733" s="100"/>
      <c r="AK733" s="102"/>
    </row>
    <row r="734" spans="3:37" ht="15.6" hidden="1" x14ac:dyDescent="0.3">
      <c r="C734" s="8" t="str">
        <f>'Salary and Cost Data'!A663</f>
        <v>STATE TEACHER IV</v>
      </c>
      <c r="D734" s="9" t="str">
        <f>'Salary and Cost Data'!B663</f>
        <v>H</v>
      </c>
      <c r="E734" s="9" t="str">
        <f>'Salary and Cost Data'!C663</f>
        <v>H7A4XX</v>
      </c>
      <c r="F734" s="9" t="str">
        <f>'Salary and Cost Data'!D663</f>
        <v>H22</v>
      </c>
      <c r="G734" s="10">
        <f>'Salary and Cost Data'!E663</f>
        <v>7834</v>
      </c>
      <c r="H734" s="10">
        <f>'Salary and Cost Data'!F663</f>
        <v>9009</v>
      </c>
      <c r="I734" s="10">
        <f>'Salary and Cost Data'!G663</f>
        <v>10184</v>
      </c>
      <c r="J734" s="10">
        <f>'Salary and Cost Data'!H663</f>
        <v>11360</v>
      </c>
      <c r="K734" s="10">
        <f>'Salary and Cost Data'!I663</f>
        <v>12535</v>
      </c>
      <c r="L734" s="10">
        <f>'Salary and Cost Data'!J663</f>
        <v>24724</v>
      </c>
      <c r="M734" s="9">
        <f>'Salary and Cost Data'!K663</f>
        <v>0</v>
      </c>
      <c r="AJ734" s="100"/>
      <c r="AK734" s="102"/>
    </row>
    <row r="735" spans="3:37" ht="15.6" hidden="1" x14ac:dyDescent="0.3">
      <c r="C735" s="8" t="str">
        <f>'Salary and Cost Data'!A664</f>
        <v>STATISTICAL ANALYST I</v>
      </c>
      <c r="D735" s="9" t="str">
        <f>'Salary and Cost Data'!B664</f>
        <v>I</v>
      </c>
      <c r="E735" s="9" t="str">
        <f>'Salary and Cost Data'!C664</f>
        <v>I1B1XX</v>
      </c>
      <c r="F735" s="9" t="str">
        <f>'Salary and Cost Data'!D664</f>
        <v>I08</v>
      </c>
      <c r="G735" s="10">
        <f>'Salary and Cost Data'!E664</f>
        <v>5115</v>
      </c>
      <c r="H735" s="10">
        <f>'Salary and Cost Data'!F664</f>
        <v>5627</v>
      </c>
      <c r="I735" s="10">
        <f>'Salary and Cost Data'!G664</f>
        <v>6138</v>
      </c>
      <c r="J735" s="10">
        <f>'Salary and Cost Data'!H664</f>
        <v>6847</v>
      </c>
      <c r="K735" s="10">
        <f>'Salary and Cost Data'!I664</f>
        <v>7556</v>
      </c>
      <c r="L735" s="10">
        <f>'Salary and Cost Data'!J664</f>
        <v>24724</v>
      </c>
      <c r="M735" s="9">
        <f>'Salary and Cost Data'!K664</f>
        <v>0</v>
      </c>
      <c r="AJ735" s="100"/>
      <c r="AK735" s="102"/>
    </row>
    <row r="736" spans="3:37" ht="15.6" hidden="1" x14ac:dyDescent="0.3">
      <c r="C736" s="8" t="str">
        <f>'Salary and Cost Data'!A665</f>
        <v>STATISTICAL ANALYST II</v>
      </c>
      <c r="D736" s="9" t="str">
        <f>'Salary and Cost Data'!B665</f>
        <v>I</v>
      </c>
      <c r="E736" s="9" t="str">
        <f>'Salary and Cost Data'!C665</f>
        <v>I1B2XX</v>
      </c>
      <c r="F736" s="9" t="str">
        <f>'Salary and Cost Data'!D665</f>
        <v>I10</v>
      </c>
      <c r="G736" s="10">
        <f>'Salary and Cost Data'!E665</f>
        <v>5639</v>
      </c>
      <c r="H736" s="10">
        <f>'Salary and Cost Data'!F665</f>
        <v>6203</v>
      </c>
      <c r="I736" s="10">
        <f>'Salary and Cost Data'!G665</f>
        <v>6767</v>
      </c>
      <c r="J736" s="10">
        <f>'Salary and Cost Data'!H665</f>
        <v>7549</v>
      </c>
      <c r="K736" s="10">
        <f>'Salary and Cost Data'!I665</f>
        <v>8330</v>
      </c>
      <c r="L736" s="10">
        <f>'Salary and Cost Data'!J665</f>
        <v>24724</v>
      </c>
      <c r="M736" s="9">
        <f>'Salary and Cost Data'!K665</f>
        <v>0</v>
      </c>
      <c r="AJ736" s="100"/>
      <c r="AK736" s="102"/>
    </row>
    <row r="737" spans="3:37" ht="15.6" hidden="1" x14ac:dyDescent="0.3">
      <c r="C737" s="8" t="str">
        <f>'Salary and Cost Data'!A666</f>
        <v>STATISTICAL ANALYST III</v>
      </c>
      <c r="D737" s="9" t="str">
        <f>'Salary and Cost Data'!B666</f>
        <v>I</v>
      </c>
      <c r="E737" s="9" t="str">
        <f>'Salary and Cost Data'!C666</f>
        <v>I1B3XX</v>
      </c>
      <c r="F737" s="9" t="str">
        <f>'Salary and Cost Data'!D666</f>
        <v>I13</v>
      </c>
      <c r="G737" s="10">
        <f>'Salary and Cost Data'!E666</f>
        <v>6528</v>
      </c>
      <c r="H737" s="10">
        <f>'Salary and Cost Data'!F666</f>
        <v>7181</v>
      </c>
      <c r="I737" s="10">
        <f>'Salary and Cost Data'!G666</f>
        <v>7833</v>
      </c>
      <c r="J737" s="10">
        <f>'Salary and Cost Data'!H666</f>
        <v>8738</v>
      </c>
      <c r="K737" s="10">
        <f>'Salary and Cost Data'!I666</f>
        <v>9643</v>
      </c>
      <c r="L737" s="10">
        <f>'Salary and Cost Data'!J666</f>
        <v>24724</v>
      </c>
      <c r="M737" s="9">
        <f>'Salary and Cost Data'!K666</f>
        <v>0</v>
      </c>
      <c r="AJ737" s="100"/>
      <c r="AK737" s="102"/>
    </row>
    <row r="738" spans="3:37" ht="15.6" hidden="1" x14ac:dyDescent="0.3">
      <c r="C738" s="8" t="str">
        <f>'Salary and Cost Data'!A667</f>
        <v>STATISTICAL ANALYST IV</v>
      </c>
      <c r="D738" s="9" t="str">
        <f>'Salary and Cost Data'!B667</f>
        <v>I</v>
      </c>
      <c r="E738" s="9" t="str">
        <f>'Salary and Cost Data'!C667</f>
        <v>I1B4XX</v>
      </c>
      <c r="F738" s="9" t="str">
        <f>'Salary and Cost Data'!D667</f>
        <v>I15</v>
      </c>
      <c r="G738" s="10">
        <f>'Salary and Cost Data'!E667</f>
        <v>7198</v>
      </c>
      <c r="H738" s="10">
        <f>'Salary and Cost Data'!F667</f>
        <v>7918</v>
      </c>
      <c r="I738" s="10">
        <f>'Salary and Cost Data'!G667</f>
        <v>8637</v>
      </c>
      <c r="J738" s="10">
        <f>'Salary and Cost Data'!H667</f>
        <v>9635</v>
      </c>
      <c r="K738" s="10">
        <f>'Salary and Cost Data'!I667</f>
        <v>10632</v>
      </c>
      <c r="L738" s="10">
        <f>'Salary and Cost Data'!J667</f>
        <v>24724</v>
      </c>
      <c r="M738" s="9">
        <f>'Salary and Cost Data'!K667</f>
        <v>0</v>
      </c>
      <c r="AJ738" s="100"/>
      <c r="AK738" s="102"/>
    </row>
    <row r="739" spans="3:37" ht="15.6" hidden="1" x14ac:dyDescent="0.3">
      <c r="C739" s="8" t="str">
        <f>'Salary and Cost Data'!A668</f>
        <v>STATISTICAL ANALYST V</v>
      </c>
      <c r="D739" s="9" t="str">
        <f>'Salary and Cost Data'!B668</f>
        <v>I</v>
      </c>
      <c r="E739" s="9" t="str">
        <f>'Salary and Cost Data'!C668</f>
        <v>I1B5XX</v>
      </c>
      <c r="F739" s="9" t="str">
        <f>'Salary and Cost Data'!D668</f>
        <v>I16</v>
      </c>
      <c r="G739" s="10">
        <f>'Salary and Cost Data'!E668</f>
        <v>7557</v>
      </c>
      <c r="H739" s="10">
        <f>'Salary and Cost Data'!F668</f>
        <v>8313</v>
      </c>
      <c r="I739" s="10">
        <f>'Salary and Cost Data'!G668</f>
        <v>9068</v>
      </c>
      <c r="J739" s="10">
        <f>'Salary and Cost Data'!H668</f>
        <v>10116</v>
      </c>
      <c r="K739" s="10">
        <f>'Salary and Cost Data'!I668</f>
        <v>11163</v>
      </c>
      <c r="L739" s="10">
        <f>'Salary and Cost Data'!J668</f>
        <v>24724</v>
      </c>
      <c r="M739" s="9">
        <f>'Salary and Cost Data'!K668</f>
        <v>0</v>
      </c>
      <c r="AJ739" s="100"/>
      <c r="AK739" s="102"/>
    </row>
    <row r="740" spans="3:37" ht="15.6" hidden="1" x14ac:dyDescent="0.3">
      <c r="C740" s="8" t="str">
        <f>'Salary and Cost Data'!A669</f>
        <v>STORE MANAGER I</v>
      </c>
      <c r="D740" s="9" t="str">
        <f>'Salary and Cost Data'!B669</f>
        <v>H</v>
      </c>
      <c r="E740" s="9" t="str">
        <f>'Salary and Cost Data'!C669</f>
        <v>H6S4XX</v>
      </c>
      <c r="F740" s="9" t="str">
        <f>'Salary and Cost Data'!D669</f>
        <v>H16</v>
      </c>
      <c r="G740" s="10">
        <f>'Salary and Cost Data'!E669</f>
        <v>5845</v>
      </c>
      <c r="H740" s="10">
        <f>'Salary and Cost Data'!F669</f>
        <v>6722</v>
      </c>
      <c r="I740" s="10">
        <f>'Salary and Cost Data'!G669</f>
        <v>7599</v>
      </c>
      <c r="J740" s="10">
        <f>'Salary and Cost Data'!H669</f>
        <v>8476</v>
      </c>
      <c r="K740" s="10">
        <f>'Salary and Cost Data'!I669</f>
        <v>9353</v>
      </c>
      <c r="L740" s="10">
        <f>'Salary and Cost Data'!J669</f>
        <v>24724</v>
      </c>
      <c r="M740" s="9">
        <f>'Salary and Cost Data'!K669</f>
        <v>0</v>
      </c>
      <c r="AJ740" s="100"/>
      <c r="AK740" s="102"/>
    </row>
    <row r="741" spans="3:37" ht="15.6" hidden="1" x14ac:dyDescent="0.3">
      <c r="C741" s="8" t="str">
        <f>'Salary and Cost Data'!A670</f>
        <v>STRUCTURAL TRADES I</v>
      </c>
      <c r="D741" s="9" t="str">
        <f>'Salary and Cost Data'!B670</f>
        <v>D</v>
      </c>
      <c r="E741" s="9" t="str">
        <f>'Salary and Cost Data'!C670</f>
        <v>D6D1XX</v>
      </c>
      <c r="F741" s="9" t="str">
        <f>'Salary and Cost Data'!D670</f>
        <v>D06</v>
      </c>
      <c r="G741" s="10">
        <f>'Salary and Cost Data'!E670</f>
        <v>3589</v>
      </c>
      <c r="H741" s="10">
        <f>'Salary and Cost Data'!F670</f>
        <v>3948</v>
      </c>
      <c r="I741" s="10">
        <f>'Salary and Cost Data'!G670</f>
        <v>4306</v>
      </c>
      <c r="J741" s="10">
        <f>'Salary and Cost Data'!H670</f>
        <v>4665</v>
      </c>
      <c r="K741" s="10">
        <f>'Salary and Cost Data'!I670</f>
        <v>5024</v>
      </c>
      <c r="L741" s="10">
        <f>'Salary and Cost Data'!J670</f>
        <v>24724</v>
      </c>
      <c r="M741" s="9">
        <f>'Salary and Cost Data'!K670</f>
        <v>1</v>
      </c>
      <c r="AJ741" s="100"/>
      <c r="AK741" s="102"/>
    </row>
    <row r="742" spans="3:37" ht="15.6" hidden="1" x14ac:dyDescent="0.3">
      <c r="C742" s="8" t="str">
        <f>'Salary and Cost Data'!A671</f>
        <v>STRUCTURAL TRADES II</v>
      </c>
      <c r="D742" s="9" t="str">
        <f>'Salary and Cost Data'!B671</f>
        <v>D</v>
      </c>
      <c r="E742" s="9" t="str">
        <f>'Salary and Cost Data'!C671</f>
        <v>D6D2XX</v>
      </c>
      <c r="F742" s="9" t="str">
        <f>'Salary and Cost Data'!D671</f>
        <v>D09</v>
      </c>
      <c r="G742" s="10">
        <f>'Salary and Cost Data'!E671</f>
        <v>4154</v>
      </c>
      <c r="H742" s="10">
        <f>'Salary and Cost Data'!F671</f>
        <v>4570</v>
      </c>
      <c r="I742" s="10">
        <f>'Salary and Cost Data'!G671</f>
        <v>4985</v>
      </c>
      <c r="J742" s="10">
        <f>'Salary and Cost Data'!H671</f>
        <v>5401</v>
      </c>
      <c r="K742" s="10">
        <f>'Salary and Cost Data'!I671</f>
        <v>5816</v>
      </c>
      <c r="L742" s="10">
        <f>'Salary and Cost Data'!J671</f>
        <v>24724</v>
      </c>
      <c r="M742" s="9">
        <f>'Salary and Cost Data'!K671</f>
        <v>1</v>
      </c>
      <c r="AJ742" s="100"/>
      <c r="AK742" s="102"/>
    </row>
    <row r="743" spans="3:37" ht="15.6" hidden="1" x14ac:dyDescent="0.3">
      <c r="C743" s="8" t="str">
        <f>'Salary and Cost Data'!A672</f>
        <v>STRUCTURAL TRADES III</v>
      </c>
      <c r="D743" s="9" t="str">
        <f>'Salary and Cost Data'!B672</f>
        <v>D</v>
      </c>
      <c r="E743" s="9" t="str">
        <f>'Salary and Cost Data'!C672</f>
        <v>D6D3XX</v>
      </c>
      <c r="F743" s="9" t="str">
        <f>'Salary and Cost Data'!D672</f>
        <v>D12</v>
      </c>
      <c r="G743" s="10">
        <f>'Salary and Cost Data'!E672</f>
        <v>4809</v>
      </c>
      <c r="H743" s="10">
        <f>'Salary and Cost Data'!F672</f>
        <v>5290</v>
      </c>
      <c r="I743" s="10">
        <f>'Salary and Cost Data'!G672</f>
        <v>5771</v>
      </c>
      <c r="J743" s="10">
        <f>'Salary and Cost Data'!H672</f>
        <v>6252</v>
      </c>
      <c r="K743" s="10">
        <f>'Salary and Cost Data'!I672</f>
        <v>6733</v>
      </c>
      <c r="L743" s="10">
        <f>'Salary and Cost Data'!J672</f>
        <v>24724</v>
      </c>
      <c r="M743" s="9">
        <f>'Salary and Cost Data'!K672</f>
        <v>1</v>
      </c>
      <c r="AJ743" s="100"/>
      <c r="AK743" s="102"/>
    </row>
    <row r="744" spans="3:37" ht="15.6" hidden="1" x14ac:dyDescent="0.3">
      <c r="C744" s="8" t="str">
        <f>'Salary and Cost Data'!A673</f>
        <v>STUDENT SERVICES SPEC I</v>
      </c>
      <c r="D744" s="9" t="str">
        <f>'Salary and Cost Data'!B673</f>
        <v>H</v>
      </c>
      <c r="E744" s="9" t="str">
        <f>'Salary and Cost Data'!C673</f>
        <v>H3H1XX</v>
      </c>
      <c r="F744" s="9" t="str">
        <f>'Salary and Cost Data'!D673</f>
        <v>H07</v>
      </c>
      <c r="G744" s="10">
        <f>'Salary and Cost Data'!E673</f>
        <v>3768</v>
      </c>
      <c r="H744" s="10">
        <f>'Salary and Cost Data'!F673</f>
        <v>4334</v>
      </c>
      <c r="I744" s="10">
        <f>'Salary and Cost Data'!G673</f>
        <v>4899</v>
      </c>
      <c r="J744" s="10">
        <f>'Salary and Cost Data'!H673</f>
        <v>5465</v>
      </c>
      <c r="K744" s="10">
        <f>'Salary and Cost Data'!I673</f>
        <v>6030</v>
      </c>
      <c r="L744" s="10">
        <f>'Salary and Cost Data'!J673</f>
        <v>24724</v>
      </c>
      <c r="M744" s="9">
        <f>'Salary and Cost Data'!K673</f>
        <v>0</v>
      </c>
      <c r="AJ744" s="100"/>
      <c r="AK744" s="102"/>
    </row>
    <row r="745" spans="3:37" ht="15.6" hidden="1" x14ac:dyDescent="0.3">
      <c r="C745" s="8" t="str">
        <f>'Salary and Cost Data'!A674</f>
        <v>STUDENT SERVICES SPEC II</v>
      </c>
      <c r="D745" s="9" t="str">
        <f>'Salary and Cost Data'!B674</f>
        <v>H</v>
      </c>
      <c r="E745" s="9" t="str">
        <f>'Salary and Cost Data'!C674</f>
        <v>H3H2XX</v>
      </c>
      <c r="F745" s="9" t="str">
        <f>'Salary and Cost Data'!D674</f>
        <v>H09</v>
      </c>
      <c r="G745" s="10">
        <f>'Salary and Cost Data'!E674</f>
        <v>4154</v>
      </c>
      <c r="H745" s="10">
        <f>'Salary and Cost Data'!F674</f>
        <v>4778</v>
      </c>
      <c r="I745" s="10">
        <f>'Salary and Cost Data'!G674</f>
        <v>5401</v>
      </c>
      <c r="J745" s="10">
        <f>'Salary and Cost Data'!H674</f>
        <v>6025</v>
      </c>
      <c r="K745" s="10">
        <f>'Salary and Cost Data'!I674</f>
        <v>6648</v>
      </c>
      <c r="L745" s="10">
        <f>'Salary and Cost Data'!J674</f>
        <v>24724</v>
      </c>
      <c r="M745" s="9">
        <f>'Salary and Cost Data'!K674</f>
        <v>0</v>
      </c>
      <c r="AJ745" s="100"/>
      <c r="AK745" s="102"/>
    </row>
    <row r="746" spans="3:37" ht="15.6" hidden="1" x14ac:dyDescent="0.3">
      <c r="C746" s="8" t="str">
        <f>'Salary and Cost Data'!A675</f>
        <v>STUDENT SERVICES SPEC III</v>
      </c>
      <c r="D746" s="9" t="str">
        <f>'Salary and Cost Data'!B675</f>
        <v>H</v>
      </c>
      <c r="E746" s="9" t="str">
        <f>'Salary and Cost Data'!C675</f>
        <v>H3H3XX</v>
      </c>
      <c r="F746" s="9" t="str">
        <f>'Salary and Cost Data'!D675</f>
        <v>H12</v>
      </c>
      <c r="G746" s="10">
        <f>'Salary and Cost Data'!E675</f>
        <v>4809</v>
      </c>
      <c r="H746" s="10">
        <f>'Salary and Cost Data'!F675</f>
        <v>5531</v>
      </c>
      <c r="I746" s="10">
        <f>'Salary and Cost Data'!G675</f>
        <v>6252</v>
      </c>
      <c r="J746" s="10">
        <f>'Salary and Cost Data'!H675</f>
        <v>6974</v>
      </c>
      <c r="K746" s="10">
        <f>'Salary and Cost Data'!I675</f>
        <v>7695</v>
      </c>
      <c r="L746" s="10">
        <f>'Salary and Cost Data'!J675</f>
        <v>24724</v>
      </c>
      <c r="M746" s="9">
        <f>'Salary and Cost Data'!K675</f>
        <v>0</v>
      </c>
      <c r="AJ746" s="100"/>
      <c r="AK746" s="102"/>
    </row>
    <row r="747" spans="3:37" ht="15.6" hidden="1" x14ac:dyDescent="0.3">
      <c r="C747" s="8" t="str">
        <f>'Salary and Cost Data'!A676</f>
        <v>STUDENT SERVICES SPEC IV</v>
      </c>
      <c r="D747" s="9" t="str">
        <f>'Salary and Cost Data'!B676</f>
        <v>H</v>
      </c>
      <c r="E747" s="9" t="str">
        <f>'Salary and Cost Data'!C676</f>
        <v>H3H4XX</v>
      </c>
      <c r="F747" s="9" t="str">
        <f>'Salary and Cost Data'!D676</f>
        <v>H16</v>
      </c>
      <c r="G747" s="10">
        <f>'Salary and Cost Data'!E676</f>
        <v>5845</v>
      </c>
      <c r="H747" s="10">
        <f>'Salary and Cost Data'!F676</f>
        <v>6722</v>
      </c>
      <c r="I747" s="10">
        <f>'Salary and Cost Data'!G676</f>
        <v>7599</v>
      </c>
      <c r="J747" s="10">
        <f>'Salary and Cost Data'!H676</f>
        <v>8476</v>
      </c>
      <c r="K747" s="10">
        <f>'Salary and Cost Data'!I676</f>
        <v>9353</v>
      </c>
      <c r="L747" s="10">
        <f>'Salary and Cost Data'!J676</f>
        <v>24724</v>
      </c>
      <c r="M747" s="9">
        <f>'Salary and Cost Data'!K676</f>
        <v>0</v>
      </c>
      <c r="AJ747" s="100"/>
      <c r="AK747" s="102"/>
    </row>
    <row r="748" spans="3:37" ht="15.6" hidden="1" x14ac:dyDescent="0.3">
      <c r="C748" s="8" t="str">
        <f>'Salary and Cost Data'!A677</f>
        <v>STUDENT SERVICES SPEC V</v>
      </c>
      <c r="D748" s="9" t="str">
        <f>'Salary and Cost Data'!B677</f>
        <v>H</v>
      </c>
      <c r="E748" s="9" t="str">
        <f>'Salary and Cost Data'!C677</f>
        <v>H3H5XX</v>
      </c>
      <c r="F748" s="9" t="str">
        <f>'Salary and Cost Data'!D677</f>
        <v>H21</v>
      </c>
      <c r="G748" s="10">
        <f>'Salary and Cost Data'!E677</f>
        <v>7460</v>
      </c>
      <c r="H748" s="10">
        <f>'Salary and Cost Data'!F677</f>
        <v>8580</v>
      </c>
      <c r="I748" s="10">
        <f>'Salary and Cost Data'!G677</f>
        <v>9700</v>
      </c>
      <c r="J748" s="10">
        <f>'Salary and Cost Data'!H677</f>
        <v>10819</v>
      </c>
      <c r="K748" s="10">
        <f>'Salary and Cost Data'!I677</f>
        <v>11938</v>
      </c>
      <c r="L748" s="10">
        <f>'Salary and Cost Data'!J677</f>
        <v>24724</v>
      </c>
      <c r="M748" s="9">
        <f>'Salary and Cost Data'!K677</f>
        <v>0</v>
      </c>
      <c r="AJ748" s="100"/>
      <c r="AK748" s="102"/>
    </row>
    <row r="749" spans="3:37" ht="15.6" hidden="1" x14ac:dyDescent="0.3">
      <c r="C749" s="8" t="str">
        <f>'Salary and Cost Data'!A678</f>
        <v>STUDENT TRAINEE I</v>
      </c>
      <c r="D749" s="9" t="str">
        <f>'Salary and Cost Data'!B678</f>
        <v>H</v>
      </c>
      <c r="E749" s="9" t="str">
        <f>'Salary and Cost Data'!C678</f>
        <v>H4T1IX</v>
      </c>
      <c r="F749" s="9" t="str">
        <f>'Salary and Cost Data'!D678</f>
        <v>H01</v>
      </c>
      <c r="G749" s="10">
        <f>'Salary and Cost Data'!E678</f>
        <v>2812</v>
      </c>
      <c r="H749" s="10">
        <f>'Salary and Cost Data'!F678</f>
        <v>3234</v>
      </c>
      <c r="I749" s="10">
        <f>'Salary and Cost Data'!G678</f>
        <v>3655</v>
      </c>
      <c r="J749" s="10">
        <f>'Salary and Cost Data'!H678</f>
        <v>4077</v>
      </c>
      <c r="K749" s="10">
        <f>'Salary and Cost Data'!I678</f>
        <v>4499</v>
      </c>
      <c r="L749" s="10">
        <f>'Salary and Cost Data'!J678</f>
        <v>24724</v>
      </c>
      <c r="M749" s="9">
        <f>'Salary and Cost Data'!K678</f>
        <v>1</v>
      </c>
      <c r="AJ749" s="100"/>
      <c r="AK749" s="102"/>
    </row>
    <row r="750" spans="3:37" ht="15.6" hidden="1" x14ac:dyDescent="0.3">
      <c r="C750" s="8" t="str">
        <f>'Salary and Cost Data'!A679</f>
        <v>STUDENT TRAINEE II</v>
      </c>
      <c r="D750" s="9" t="str">
        <f>'Salary and Cost Data'!B679</f>
        <v>H</v>
      </c>
      <c r="E750" s="9" t="str">
        <f>'Salary and Cost Data'!C679</f>
        <v>H4T2IX</v>
      </c>
      <c r="F750" s="9" t="str">
        <f>'Salary and Cost Data'!D679</f>
        <v>H04</v>
      </c>
      <c r="G750" s="10">
        <f>'Salary and Cost Data'!E679</f>
        <v>3255</v>
      </c>
      <c r="H750" s="10">
        <f>'Salary and Cost Data'!F679</f>
        <v>3743</v>
      </c>
      <c r="I750" s="10">
        <f>'Salary and Cost Data'!G679</f>
        <v>4231</v>
      </c>
      <c r="J750" s="10">
        <f>'Salary and Cost Data'!H679</f>
        <v>4720</v>
      </c>
      <c r="K750" s="10">
        <f>'Salary and Cost Data'!I679</f>
        <v>5209</v>
      </c>
      <c r="L750" s="10">
        <f>'Salary and Cost Data'!J679</f>
        <v>24724</v>
      </c>
      <c r="M750" s="9">
        <f>'Salary and Cost Data'!K679</f>
        <v>1</v>
      </c>
      <c r="AJ750" s="100"/>
      <c r="AK750" s="102"/>
    </row>
    <row r="751" spans="3:37" ht="15.6" hidden="1" x14ac:dyDescent="0.3">
      <c r="C751" s="8" t="str">
        <f>'Salary and Cost Data'!A680</f>
        <v>STUDENT TRAINEE III</v>
      </c>
      <c r="D751" s="9" t="str">
        <f>'Salary and Cost Data'!B680</f>
        <v>H</v>
      </c>
      <c r="E751" s="9" t="str">
        <f>'Salary and Cost Data'!C680</f>
        <v>H4T3IX</v>
      </c>
      <c r="F751" s="9" t="str">
        <f>'Salary and Cost Data'!D680</f>
        <v>H06</v>
      </c>
      <c r="G751" s="10">
        <f>'Salary and Cost Data'!E680</f>
        <v>3589</v>
      </c>
      <c r="H751" s="10">
        <f>'Salary and Cost Data'!F680</f>
        <v>4128</v>
      </c>
      <c r="I751" s="10">
        <f>'Salary and Cost Data'!G680</f>
        <v>4666</v>
      </c>
      <c r="J751" s="10">
        <f>'Salary and Cost Data'!H680</f>
        <v>5204</v>
      </c>
      <c r="K751" s="10">
        <f>'Salary and Cost Data'!I680</f>
        <v>5742</v>
      </c>
      <c r="L751" s="10">
        <f>'Salary and Cost Data'!J680</f>
        <v>24724</v>
      </c>
      <c r="M751" s="9">
        <f>'Salary and Cost Data'!K680</f>
        <v>1</v>
      </c>
      <c r="AJ751" s="100"/>
      <c r="AK751" s="102"/>
    </row>
    <row r="752" spans="3:37" ht="15.6" hidden="1" x14ac:dyDescent="0.3">
      <c r="C752" s="8" t="str">
        <f>'Salary and Cost Data'!A681</f>
        <v>STUDENT TRAINEE IV</v>
      </c>
      <c r="D752" s="9" t="str">
        <f>'Salary and Cost Data'!B681</f>
        <v>H</v>
      </c>
      <c r="E752" s="9" t="str">
        <f>'Salary and Cost Data'!C681</f>
        <v>H4T4IX</v>
      </c>
      <c r="F752" s="9" t="str">
        <f>'Salary and Cost Data'!D681</f>
        <v>H07</v>
      </c>
      <c r="G752" s="10">
        <f>'Salary and Cost Data'!E681</f>
        <v>3768</v>
      </c>
      <c r="H752" s="10">
        <f>'Salary and Cost Data'!F681</f>
        <v>4334</v>
      </c>
      <c r="I752" s="10">
        <f>'Salary and Cost Data'!G681</f>
        <v>4899</v>
      </c>
      <c r="J752" s="10">
        <f>'Salary and Cost Data'!H681</f>
        <v>5465</v>
      </c>
      <c r="K752" s="10">
        <f>'Salary and Cost Data'!I681</f>
        <v>6030</v>
      </c>
      <c r="L752" s="10">
        <f>'Salary and Cost Data'!J681</f>
        <v>24724</v>
      </c>
      <c r="M752" s="9">
        <f>'Salary and Cost Data'!K681</f>
        <v>1</v>
      </c>
      <c r="AJ752" s="100"/>
      <c r="AK752" s="102"/>
    </row>
    <row r="753" spans="3:37" ht="15.6" hidden="1" x14ac:dyDescent="0.3">
      <c r="C753" s="8" t="str">
        <f>'Salary and Cost Data'!A682</f>
        <v>SYSTEMS MONITORING COORD I</v>
      </c>
      <c r="D753" s="9" t="str">
        <f>'Salary and Cost Data'!B682</f>
        <v>G</v>
      </c>
      <c r="E753" s="9" t="str">
        <f>'Salary and Cost Data'!C682</f>
        <v>G2C2TX</v>
      </c>
      <c r="F753" s="9" t="str">
        <f>'Salary and Cost Data'!D682</f>
        <v>G10</v>
      </c>
      <c r="G753" s="10">
        <f>'Salary and Cost Data'!E682</f>
        <v>4362</v>
      </c>
      <c r="H753" s="10">
        <f>'Salary and Cost Data'!F682</f>
        <v>4798</v>
      </c>
      <c r="I753" s="10">
        <f>'Salary and Cost Data'!G682</f>
        <v>5234</v>
      </c>
      <c r="J753" s="10">
        <f>'Salary and Cost Data'!H682</f>
        <v>5671</v>
      </c>
      <c r="K753" s="10">
        <f>'Salary and Cost Data'!I682</f>
        <v>6107</v>
      </c>
      <c r="L753" s="10">
        <f>'Salary and Cost Data'!J682</f>
        <v>24724</v>
      </c>
      <c r="M753" s="9">
        <f>'Salary and Cost Data'!K682</f>
        <v>1</v>
      </c>
      <c r="AJ753" s="100"/>
      <c r="AK753" s="102"/>
    </row>
    <row r="754" spans="3:37" ht="15.6" hidden="1" x14ac:dyDescent="0.3">
      <c r="C754" s="8" t="str">
        <f>'Salary and Cost Data'!A683</f>
        <v>SYSTEMS MONITORING COORD II</v>
      </c>
      <c r="D754" s="9" t="str">
        <f>'Salary and Cost Data'!B683</f>
        <v>G</v>
      </c>
      <c r="E754" s="9" t="str">
        <f>'Salary and Cost Data'!C683</f>
        <v>G2C3XX</v>
      </c>
      <c r="F754" s="9" t="str">
        <f>'Salary and Cost Data'!D683</f>
        <v>G11</v>
      </c>
      <c r="G754" s="10">
        <f>'Salary and Cost Data'!E683</f>
        <v>4580</v>
      </c>
      <c r="H754" s="10">
        <f>'Salary and Cost Data'!F683</f>
        <v>5038</v>
      </c>
      <c r="I754" s="10">
        <f>'Salary and Cost Data'!G683</f>
        <v>5496</v>
      </c>
      <c r="J754" s="10">
        <f>'Salary and Cost Data'!H683</f>
        <v>5955</v>
      </c>
      <c r="K754" s="10">
        <f>'Salary and Cost Data'!I683</f>
        <v>6413</v>
      </c>
      <c r="L754" s="10">
        <f>'Salary and Cost Data'!J683</f>
        <v>24724</v>
      </c>
      <c r="M754" s="9">
        <f>'Salary and Cost Data'!K683</f>
        <v>0</v>
      </c>
      <c r="AJ754" s="100"/>
      <c r="AK754" s="102"/>
    </row>
    <row r="755" spans="3:37" ht="15.6" hidden="1" x14ac:dyDescent="0.3">
      <c r="C755" s="8" t="str">
        <f>'Salary and Cost Data'!A684</f>
        <v>SYSTEMS MONITORING COORD III</v>
      </c>
      <c r="D755" s="9" t="str">
        <f>'Salary and Cost Data'!B684</f>
        <v>G</v>
      </c>
      <c r="E755" s="9" t="str">
        <f>'Salary and Cost Data'!C684</f>
        <v>G2C4XX</v>
      </c>
      <c r="F755" s="9" t="str">
        <f>'Salary and Cost Data'!D684</f>
        <v>G15</v>
      </c>
      <c r="G755" s="10">
        <f>'Salary and Cost Data'!E684</f>
        <v>5567</v>
      </c>
      <c r="H755" s="10">
        <f>'Salary and Cost Data'!F684</f>
        <v>6124</v>
      </c>
      <c r="I755" s="10">
        <f>'Salary and Cost Data'!G684</f>
        <v>6681</v>
      </c>
      <c r="J755" s="10">
        <f>'Salary and Cost Data'!H684</f>
        <v>7238</v>
      </c>
      <c r="K755" s="10">
        <f>'Salary and Cost Data'!I684</f>
        <v>7794</v>
      </c>
      <c r="L755" s="10">
        <f>'Salary and Cost Data'!J684</f>
        <v>24724</v>
      </c>
      <c r="M755" s="9">
        <f>'Salary and Cost Data'!K684</f>
        <v>0</v>
      </c>
      <c r="AJ755" s="100"/>
      <c r="AK755" s="102"/>
    </row>
    <row r="756" spans="3:37" ht="15.6" hidden="1" x14ac:dyDescent="0.3">
      <c r="C756" s="8" t="str">
        <f>'Salary and Cost Data'!A685</f>
        <v>SYSTEMS MONITORING INTERN</v>
      </c>
      <c r="D756" s="9" t="str">
        <f>'Salary and Cost Data'!B685</f>
        <v>G</v>
      </c>
      <c r="E756" s="9" t="str">
        <f>'Salary and Cost Data'!C685</f>
        <v>G2C1IX</v>
      </c>
      <c r="F756" s="9" t="str">
        <f>'Salary and Cost Data'!D685</f>
        <v>G07</v>
      </c>
      <c r="G756" s="10">
        <f>'Salary and Cost Data'!E685</f>
        <v>3768</v>
      </c>
      <c r="H756" s="10">
        <f>'Salary and Cost Data'!F685</f>
        <v>4145</v>
      </c>
      <c r="I756" s="10">
        <f>'Salary and Cost Data'!G685</f>
        <v>4522</v>
      </c>
      <c r="J756" s="10">
        <f>'Salary and Cost Data'!H685</f>
        <v>4899</v>
      </c>
      <c r="K756" s="10">
        <f>'Salary and Cost Data'!I685</f>
        <v>5276</v>
      </c>
      <c r="L756" s="10">
        <f>'Salary and Cost Data'!J685</f>
        <v>24724</v>
      </c>
      <c r="M756" s="9">
        <f>'Salary and Cost Data'!K685</f>
        <v>1</v>
      </c>
      <c r="AJ756" s="100"/>
      <c r="AK756" s="102"/>
    </row>
    <row r="757" spans="3:37" ht="15.6" hidden="1" x14ac:dyDescent="0.3">
      <c r="C757" s="8" t="str">
        <f>'Salary and Cost Data'!A686</f>
        <v>TAX COMPLIANCE AGENT I</v>
      </c>
      <c r="D757" s="9" t="str">
        <f>'Salary and Cost Data'!B686</f>
        <v>H</v>
      </c>
      <c r="E757" s="9" t="str">
        <f>'Salary and Cost Data'!C686</f>
        <v>H8M2XX</v>
      </c>
      <c r="F757" s="9" t="str">
        <f>'Salary and Cost Data'!D686</f>
        <v>H13</v>
      </c>
      <c r="G757" s="10">
        <f>'Salary and Cost Data'!E686</f>
        <v>5050</v>
      </c>
      <c r="H757" s="10">
        <f>'Salary and Cost Data'!F686</f>
        <v>5808</v>
      </c>
      <c r="I757" s="10">
        <f>'Salary and Cost Data'!G686</f>
        <v>6565</v>
      </c>
      <c r="J757" s="10">
        <f>'Salary and Cost Data'!H686</f>
        <v>7323</v>
      </c>
      <c r="K757" s="10">
        <f>'Salary and Cost Data'!I686</f>
        <v>8080</v>
      </c>
      <c r="L757" s="10">
        <f>'Salary and Cost Data'!J686</f>
        <v>24724</v>
      </c>
      <c r="M757" s="9">
        <f>'Salary and Cost Data'!K686</f>
        <v>0</v>
      </c>
      <c r="AJ757" s="100"/>
      <c r="AK757" s="102"/>
    </row>
    <row r="758" spans="3:37" ht="15.6" hidden="1" x14ac:dyDescent="0.3">
      <c r="C758" s="8" t="str">
        <f>'Salary and Cost Data'!A687</f>
        <v>TAX COMPLIANCE AGENT II</v>
      </c>
      <c r="D758" s="9" t="str">
        <f>'Salary and Cost Data'!B687</f>
        <v>H</v>
      </c>
      <c r="E758" s="9" t="str">
        <f>'Salary and Cost Data'!C687</f>
        <v>H8M3XX</v>
      </c>
      <c r="F758" s="9" t="str">
        <f>'Salary and Cost Data'!D687</f>
        <v>H16</v>
      </c>
      <c r="G758" s="10">
        <f>'Salary and Cost Data'!E687</f>
        <v>5845</v>
      </c>
      <c r="H758" s="10">
        <f>'Salary and Cost Data'!F687</f>
        <v>6722</v>
      </c>
      <c r="I758" s="10">
        <f>'Salary and Cost Data'!G687</f>
        <v>7599</v>
      </c>
      <c r="J758" s="10">
        <f>'Salary and Cost Data'!H687</f>
        <v>8476</v>
      </c>
      <c r="K758" s="10">
        <f>'Salary and Cost Data'!I687</f>
        <v>9353</v>
      </c>
      <c r="L758" s="10">
        <f>'Salary and Cost Data'!J687</f>
        <v>24724</v>
      </c>
      <c r="M758" s="9">
        <f>'Salary and Cost Data'!K687</f>
        <v>0</v>
      </c>
      <c r="AJ758" s="100"/>
      <c r="AK758" s="102"/>
    </row>
    <row r="759" spans="3:37" ht="15.6" hidden="1" x14ac:dyDescent="0.3">
      <c r="C759" s="31" t="str">
        <f>'Salary and Cost Data'!A688</f>
        <v>TAX COMPLIANCE AGENT III</v>
      </c>
      <c r="D759" s="32" t="str">
        <f>'Salary and Cost Data'!B688</f>
        <v>H</v>
      </c>
      <c r="E759" s="32" t="str">
        <f>'Salary and Cost Data'!C688</f>
        <v>H8M4XX</v>
      </c>
      <c r="F759" s="32" t="str">
        <f>'Salary and Cost Data'!D688</f>
        <v>H19</v>
      </c>
      <c r="G759" s="33">
        <f>'Salary and Cost Data'!E688</f>
        <v>6767</v>
      </c>
      <c r="H759" s="33">
        <f>'Salary and Cost Data'!F688</f>
        <v>7782</v>
      </c>
      <c r="I759" s="33">
        <f>'Salary and Cost Data'!G688</f>
        <v>8797</v>
      </c>
      <c r="J759" s="33">
        <f>'Salary and Cost Data'!H688</f>
        <v>9812</v>
      </c>
      <c r="K759" s="33">
        <f>'Salary and Cost Data'!I688</f>
        <v>10827</v>
      </c>
      <c r="L759" s="33">
        <f>'Salary and Cost Data'!J688</f>
        <v>24724</v>
      </c>
      <c r="M759" s="32">
        <f>'Salary and Cost Data'!K688</f>
        <v>0</v>
      </c>
      <c r="AJ759" s="100"/>
      <c r="AK759" s="102"/>
    </row>
    <row r="760" spans="3:37" ht="15.6" hidden="1" x14ac:dyDescent="0.3">
      <c r="C760" s="31" t="str">
        <f>'Salary and Cost Data'!A689</f>
        <v>TAX COMPLIANCE AGENT IN</v>
      </c>
      <c r="D760" s="32" t="str">
        <f>'Salary and Cost Data'!B689</f>
        <v>H</v>
      </c>
      <c r="E760" s="32" t="str">
        <f>'Salary and Cost Data'!C689</f>
        <v>H8M1IX</v>
      </c>
      <c r="F760" s="32" t="str">
        <f>'Salary and Cost Data'!D689</f>
        <v>H10</v>
      </c>
      <c r="G760" s="33">
        <f>'Salary and Cost Data'!E689</f>
        <v>4362</v>
      </c>
      <c r="H760" s="33">
        <f>'Salary and Cost Data'!F689</f>
        <v>5017</v>
      </c>
      <c r="I760" s="33">
        <f>'Salary and Cost Data'!G689</f>
        <v>5671</v>
      </c>
      <c r="J760" s="33">
        <f>'Salary and Cost Data'!H689</f>
        <v>6325</v>
      </c>
      <c r="K760" s="33">
        <f>'Salary and Cost Data'!I689</f>
        <v>6979</v>
      </c>
      <c r="L760" s="33">
        <f>'Salary and Cost Data'!J689</f>
        <v>24724</v>
      </c>
      <c r="M760" s="32">
        <f>'Salary and Cost Data'!K689</f>
        <v>0</v>
      </c>
      <c r="AJ760" s="100"/>
      <c r="AK760" s="102"/>
    </row>
    <row r="761" spans="3:37" ht="15.6" hidden="1" x14ac:dyDescent="0.3">
      <c r="C761" s="31" t="str">
        <f>'Salary and Cost Data'!A690</f>
        <v>TAX CONFEREE I</v>
      </c>
      <c r="D761" s="32" t="str">
        <f>'Salary and Cost Data'!B690</f>
        <v>H</v>
      </c>
      <c r="E761" s="32" t="str">
        <f>'Salary and Cost Data'!C690</f>
        <v>H8L1XX</v>
      </c>
      <c r="F761" s="32" t="str">
        <f>'Salary and Cost Data'!D690</f>
        <v>H21</v>
      </c>
      <c r="G761" s="33">
        <f>'Salary and Cost Data'!E690</f>
        <v>7460</v>
      </c>
      <c r="H761" s="33">
        <f>'Salary and Cost Data'!F690</f>
        <v>8580</v>
      </c>
      <c r="I761" s="33">
        <f>'Salary and Cost Data'!G690</f>
        <v>9700</v>
      </c>
      <c r="J761" s="33">
        <f>'Salary and Cost Data'!H690</f>
        <v>10819</v>
      </c>
      <c r="K761" s="33">
        <f>'Salary and Cost Data'!I690</f>
        <v>11938</v>
      </c>
      <c r="L761" s="33">
        <f>'Salary and Cost Data'!J690</f>
        <v>24724</v>
      </c>
      <c r="M761" s="32">
        <f>'Salary and Cost Data'!K690</f>
        <v>0</v>
      </c>
    </row>
    <row r="762" spans="3:37" ht="15.6" hidden="1" x14ac:dyDescent="0.3">
      <c r="C762" s="31" t="str">
        <f>'Salary and Cost Data'!A691</f>
        <v>TAX CONFEREE II</v>
      </c>
      <c r="D762" s="32" t="str">
        <f>'Salary and Cost Data'!B691</f>
        <v>H</v>
      </c>
      <c r="E762" s="32" t="str">
        <f>'Salary and Cost Data'!C691</f>
        <v>H8L2XX</v>
      </c>
      <c r="F762" s="32" t="str">
        <f>'Salary and Cost Data'!D691</f>
        <v>H22</v>
      </c>
      <c r="G762" s="33">
        <f>'Salary and Cost Data'!E691</f>
        <v>7834</v>
      </c>
      <c r="H762" s="33">
        <f>'Salary and Cost Data'!F691</f>
        <v>9009</v>
      </c>
      <c r="I762" s="33">
        <f>'Salary and Cost Data'!G691</f>
        <v>10184</v>
      </c>
      <c r="J762" s="33">
        <f>'Salary and Cost Data'!H691</f>
        <v>11360</v>
      </c>
      <c r="K762" s="33">
        <f>'Salary and Cost Data'!I691</f>
        <v>12535</v>
      </c>
      <c r="L762" s="33">
        <f>'Salary and Cost Data'!J691</f>
        <v>24724</v>
      </c>
      <c r="M762" s="32">
        <f>'Salary and Cost Data'!K691</f>
        <v>0</v>
      </c>
    </row>
    <row r="763" spans="3:37" ht="15.6" hidden="1" x14ac:dyDescent="0.3">
      <c r="C763" s="31" t="str">
        <f>'Salary and Cost Data'!A692</f>
        <v>TAX EXAMINER I</v>
      </c>
      <c r="D763" s="32" t="str">
        <f>'Salary and Cost Data'!B692</f>
        <v>H</v>
      </c>
      <c r="E763" s="32" t="str">
        <f>'Salary and Cost Data'!C692</f>
        <v>H8N1XX</v>
      </c>
      <c r="F763" s="32" t="str">
        <f>'Salary and Cost Data'!D692</f>
        <v>H08</v>
      </c>
      <c r="G763" s="33">
        <f>'Salary and Cost Data'!E692</f>
        <v>3956</v>
      </c>
      <c r="H763" s="33">
        <f>'Salary and Cost Data'!F692</f>
        <v>4550</v>
      </c>
      <c r="I763" s="33">
        <f>'Salary and Cost Data'!G692</f>
        <v>5144</v>
      </c>
      <c r="J763" s="33">
        <f>'Salary and Cost Data'!H692</f>
        <v>5737</v>
      </c>
      <c r="K763" s="33">
        <f>'Salary and Cost Data'!I692</f>
        <v>6330</v>
      </c>
      <c r="L763" s="33">
        <f>'Salary and Cost Data'!J692</f>
        <v>24724</v>
      </c>
      <c r="M763" s="32">
        <f>'Salary and Cost Data'!K692</f>
        <v>1</v>
      </c>
    </row>
    <row r="764" spans="3:37" ht="15.6" hidden="1" x14ac:dyDescent="0.3">
      <c r="C764" s="31" t="str">
        <f>'Salary and Cost Data'!A693</f>
        <v>TAX EXAMINER II</v>
      </c>
      <c r="D764" s="32" t="str">
        <f>'Salary and Cost Data'!B693</f>
        <v>H</v>
      </c>
      <c r="E764" s="32" t="str">
        <f>'Salary and Cost Data'!C693</f>
        <v>H8N2XX</v>
      </c>
      <c r="F764" s="32" t="str">
        <f>'Salary and Cost Data'!D693</f>
        <v>H10</v>
      </c>
      <c r="G764" s="33">
        <f>'Salary and Cost Data'!E693</f>
        <v>4362</v>
      </c>
      <c r="H764" s="33">
        <f>'Salary and Cost Data'!F693</f>
        <v>5017</v>
      </c>
      <c r="I764" s="33">
        <f>'Salary and Cost Data'!G693</f>
        <v>5671</v>
      </c>
      <c r="J764" s="33">
        <f>'Salary and Cost Data'!H693</f>
        <v>6325</v>
      </c>
      <c r="K764" s="33">
        <f>'Salary and Cost Data'!I693</f>
        <v>6979</v>
      </c>
      <c r="L764" s="33">
        <f>'Salary and Cost Data'!J693</f>
        <v>24724</v>
      </c>
      <c r="M764" s="32">
        <f>'Salary and Cost Data'!K693</f>
        <v>1</v>
      </c>
    </row>
    <row r="765" spans="3:37" ht="15.6" hidden="1" x14ac:dyDescent="0.3">
      <c r="C765" s="31" t="str">
        <f>'Salary and Cost Data'!A694</f>
        <v>TAX EXAMINER III</v>
      </c>
      <c r="D765" s="32" t="str">
        <f>'Salary and Cost Data'!B694</f>
        <v>H</v>
      </c>
      <c r="E765" s="32" t="str">
        <f>'Salary and Cost Data'!C694</f>
        <v>H8N3XX</v>
      </c>
      <c r="F765" s="32" t="str">
        <f>'Salary and Cost Data'!D694</f>
        <v>H13</v>
      </c>
      <c r="G765" s="33">
        <f>'Salary and Cost Data'!E694</f>
        <v>5050</v>
      </c>
      <c r="H765" s="33">
        <f>'Salary and Cost Data'!F694</f>
        <v>5808</v>
      </c>
      <c r="I765" s="33">
        <f>'Salary and Cost Data'!G694</f>
        <v>6565</v>
      </c>
      <c r="J765" s="33">
        <f>'Salary and Cost Data'!H694</f>
        <v>7323</v>
      </c>
      <c r="K765" s="33">
        <f>'Salary and Cost Data'!I694</f>
        <v>8080</v>
      </c>
      <c r="L765" s="33">
        <f>'Salary and Cost Data'!J694</f>
        <v>24724</v>
      </c>
      <c r="M765" s="32">
        <f>'Salary and Cost Data'!K694</f>
        <v>0</v>
      </c>
    </row>
    <row r="766" spans="3:37" ht="15.6" hidden="1" x14ac:dyDescent="0.3">
      <c r="C766" s="31" t="str">
        <f>'Salary and Cost Data'!A695</f>
        <v>TAX EXAMINER IV</v>
      </c>
      <c r="D766" s="32" t="str">
        <f>'Salary and Cost Data'!B695</f>
        <v>H</v>
      </c>
      <c r="E766" s="32" t="str">
        <f>'Salary and Cost Data'!C695</f>
        <v>H8N4XX</v>
      </c>
      <c r="F766" s="32" t="str">
        <f>'Salary and Cost Data'!D695</f>
        <v>H16</v>
      </c>
      <c r="G766" s="33">
        <f>'Salary and Cost Data'!E695</f>
        <v>5845</v>
      </c>
      <c r="H766" s="33">
        <f>'Salary and Cost Data'!F695</f>
        <v>6722</v>
      </c>
      <c r="I766" s="33">
        <f>'Salary and Cost Data'!G695</f>
        <v>7599</v>
      </c>
      <c r="J766" s="33">
        <f>'Salary and Cost Data'!H695</f>
        <v>8476</v>
      </c>
      <c r="K766" s="33">
        <f>'Salary and Cost Data'!I695</f>
        <v>9353</v>
      </c>
      <c r="L766" s="33">
        <f>'Salary and Cost Data'!J695</f>
        <v>24724</v>
      </c>
      <c r="M766" s="32">
        <f>'Salary and Cost Data'!K695</f>
        <v>0</v>
      </c>
    </row>
    <row r="767" spans="3:37" ht="15.6" hidden="1" x14ac:dyDescent="0.3">
      <c r="C767" s="31" t="str">
        <f>'Salary and Cost Data'!A696</f>
        <v>TAX EXAMINER V</v>
      </c>
      <c r="D767" s="32" t="str">
        <f>'Salary and Cost Data'!B696</f>
        <v>H</v>
      </c>
      <c r="E767" s="32" t="str">
        <f>'Salary and Cost Data'!C696</f>
        <v>H8N5XX</v>
      </c>
      <c r="F767" s="32" t="str">
        <f>'Salary and Cost Data'!D696</f>
        <v>H18</v>
      </c>
      <c r="G767" s="33">
        <f>'Salary and Cost Data'!E696</f>
        <v>6445</v>
      </c>
      <c r="H767" s="33">
        <f>'Salary and Cost Data'!F696</f>
        <v>7412</v>
      </c>
      <c r="I767" s="33">
        <f>'Salary and Cost Data'!G696</f>
        <v>8378</v>
      </c>
      <c r="J767" s="33">
        <f>'Salary and Cost Data'!H696</f>
        <v>9345</v>
      </c>
      <c r="K767" s="33">
        <f>'Salary and Cost Data'!I696</f>
        <v>10312</v>
      </c>
      <c r="L767" s="33">
        <f>'Salary and Cost Data'!J696</f>
        <v>24724</v>
      </c>
      <c r="M767" s="32">
        <f>'Salary and Cost Data'!K696</f>
        <v>0</v>
      </c>
    </row>
    <row r="768" spans="3:37" ht="15.6" hidden="1" x14ac:dyDescent="0.3">
      <c r="C768" s="31" t="str">
        <f>'Salary and Cost Data'!A697</f>
        <v>TECHNICIAN I</v>
      </c>
      <c r="D768" s="32" t="str">
        <f>'Salary and Cost Data'!B697</f>
        <v>H</v>
      </c>
      <c r="E768" s="32" t="str">
        <f>'Salary and Cost Data'!C697</f>
        <v>H4M1IX</v>
      </c>
      <c r="F768" s="32" t="str">
        <f>'Salary and Cost Data'!D697</f>
        <v>H05</v>
      </c>
      <c r="G768" s="33">
        <f>'Salary and Cost Data'!E697</f>
        <v>3418</v>
      </c>
      <c r="H768" s="33">
        <f>'Salary and Cost Data'!F697</f>
        <v>3931</v>
      </c>
      <c r="I768" s="33">
        <f>'Salary and Cost Data'!G697</f>
        <v>4443</v>
      </c>
      <c r="J768" s="33">
        <f>'Salary and Cost Data'!H697</f>
        <v>4956</v>
      </c>
      <c r="K768" s="33">
        <f>'Salary and Cost Data'!I697</f>
        <v>5468</v>
      </c>
      <c r="L768" s="33">
        <f>'Salary and Cost Data'!J697</f>
        <v>24724</v>
      </c>
      <c r="M768" s="32">
        <f>'Salary and Cost Data'!K697</f>
        <v>1</v>
      </c>
    </row>
    <row r="769" spans="3:13" ht="15.6" hidden="1" x14ac:dyDescent="0.3">
      <c r="C769" s="31" t="str">
        <f>'Salary and Cost Data'!A698</f>
        <v>TECHNICIAN II</v>
      </c>
      <c r="D769" s="32" t="str">
        <f>'Salary and Cost Data'!B698</f>
        <v>H</v>
      </c>
      <c r="E769" s="32" t="str">
        <f>'Salary and Cost Data'!C698</f>
        <v>H4M2TX</v>
      </c>
      <c r="F769" s="32" t="str">
        <f>'Salary and Cost Data'!D698</f>
        <v>H06</v>
      </c>
      <c r="G769" s="33">
        <f>'Salary and Cost Data'!E698</f>
        <v>3589</v>
      </c>
      <c r="H769" s="33">
        <f>'Salary and Cost Data'!F698</f>
        <v>4128</v>
      </c>
      <c r="I769" s="33">
        <f>'Salary and Cost Data'!G698</f>
        <v>4666</v>
      </c>
      <c r="J769" s="33">
        <f>'Salary and Cost Data'!H698</f>
        <v>5204</v>
      </c>
      <c r="K769" s="33">
        <f>'Salary and Cost Data'!I698</f>
        <v>5742</v>
      </c>
      <c r="L769" s="33">
        <f>'Salary and Cost Data'!J698</f>
        <v>24724</v>
      </c>
      <c r="M769" s="32">
        <f>'Salary and Cost Data'!K698</f>
        <v>1</v>
      </c>
    </row>
    <row r="770" spans="3:13" ht="15.6" hidden="1" x14ac:dyDescent="0.3">
      <c r="C770" s="31" t="str">
        <f>'Salary and Cost Data'!A699</f>
        <v>TECHNICIAN III</v>
      </c>
      <c r="D770" s="32" t="str">
        <f>'Salary and Cost Data'!B699</f>
        <v>H</v>
      </c>
      <c r="E770" s="32" t="str">
        <f>'Salary and Cost Data'!C699</f>
        <v>H4M3XX</v>
      </c>
      <c r="F770" s="32" t="str">
        <f>'Salary and Cost Data'!D699</f>
        <v>H09</v>
      </c>
      <c r="G770" s="33">
        <f>'Salary and Cost Data'!E699</f>
        <v>4154</v>
      </c>
      <c r="H770" s="33">
        <f>'Salary and Cost Data'!F699</f>
        <v>4778</v>
      </c>
      <c r="I770" s="33">
        <f>'Salary and Cost Data'!G699</f>
        <v>5401</v>
      </c>
      <c r="J770" s="33">
        <f>'Salary and Cost Data'!H699</f>
        <v>6025</v>
      </c>
      <c r="K770" s="33">
        <f>'Salary and Cost Data'!I699</f>
        <v>6648</v>
      </c>
      <c r="L770" s="33">
        <f>'Salary and Cost Data'!J699</f>
        <v>24724</v>
      </c>
      <c r="M770" s="32">
        <f>'Salary and Cost Data'!K699</f>
        <v>1</v>
      </c>
    </row>
    <row r="771" spans="3:13" ht="15.6" hidden="1" x14ac:dyDescent="0.3">
      <c r="C771" s="31" t="str">
        <f>'Salary and Cost Data'!A700</f>
        <v>TECHNICIAN IV</v>
      </c>
      <c r="D771" s="32" t="str">
        <f>'Salary and Cost Data'!B700</f>
        <v>H</v>
      </c>
      <c r="E771" s="32" t="str">
        <f>'Salary and Cost Data'!C700</f>
        <v>H4M4XX</v>
      </c>
      <c r="F771" s="32" t="str">
        <f>'Salary and Cost Data'!D700</f>
        <v>H11</v>
      </c>
      <c r="G771" s="33">
        <f>'Salary and Cost Data'!E700</f>
        <v>4580</v>
      </c>
      <c r="H771" s="33">
        <f>'Salary and Cost Data'!F700</f>
        <v>5267</v>
      </c>
      <c r="I771" s="33">
        <f>'Salary and Cost Data'!G700</f>
        <v>5954</v>
      </c>
      <c r="J771" s="33">
        <f>'Salary and Cost Data'!H700</f>
        <v>6641</v>
      </c>
      <c r="K771" s="33">
        <f>'Salary and Cost Data'!I700</f>
        <v>7328</v>
      </c>
      <c r="L771" s="33">
        <f>'Salary and Cost Data'!J700</f>
        <v>24724</v>
      </c>
      <c r="M771" s="32">
        <f>'Salary and Cost Data'!K700</f>
        <v>1</v>
      </c>
    </row>
    <row r="772" spans="3:13" ht="15.6" hidden="1" x14ac:dyDescent="0.3">
      <c r="C772" s="31" t="str">
        <f>'Salary and Cost Data'!A701</f>
        <v>TECHNICIAN V</v>
      </c>
      <c r="D772" s="32" t="str">
        <f>'Salary and Cost Data'!B701</f>
        <v>H</v>
      </c>
      <c r="E772" s="32" t="str">
        <f>'Salary and Cost Data'!C701</f>
        <v>H4M5XX</v>
      </c>
      <c r="F772" s="32" t="str">
        <f>'Salary and Cost Data'!D701</f>
        <v>H15</v>
      </c>
      <c r="G772" s="33">
        <f>'Salary and Cost Data'!E701</f>
        <v>5567</v>
      </c>
      <c r="H772" s="33">
        <f>'Salary and Cost Data'!F701</f>
        <v>6403</v>
      </c>
      <c r="I772" s="33">
        <f>'Salary and Cost Data'!G701</f>
        <v>7238</v>
      </c>
      <c r="J772" s="33">
        <f>'Salary and Cost Data'!H701</f>
        <v>8073</v>
      </c>
      <c r="K772" s="33">
        <f>'Salary and Cost Data'!I701</f>
        <v>8908</v>
      </c>
      <c r="L772" s="33">
        <f>'Salary and Cost Data'!J701</f>
        <v>24724</v>
      </c>
      <c r="M772" s="32">
        <f>'Salary and Cost Data'!K701</f>
        <v>1</v>
      </c>
    </row>
    <row r="773" spans="3:13" ht="15.6" hidden="1" x14ac:dyDescent="0.3">
      <c r="C773" s="31" t="str">
        <f>'Salary and Cost Data'!A702</f>
        <v>TELECOMMUNICATIONS ENGINEER I</v>
      </c>
      <c r="D773" s="32" t="str">
        <f>'Salary and Cost Data'!B702</f>
        <v>I</v>
      </c>
      <c r="E773" s="32" t="str">
        <f>'Salary and Cost Data'!C702</f>
        <v>I6B1XX</v>
      </c>
      <c r="F773" s="32" t="str">
        <f>'Salary and Cost Data'!D702</f>
        <v>I14</v>
      </c>
      <c r="G773" s="33">
        <f>'Salary and Cost Data'!E702</f>
        <v>6855</v>
      </c>
      <c r="H773" s="33">
        <f>'Salary and Cost Data'!F702</f>
        <v>7541</v>
      </c>
      <c r="I773" s="33">
        <f>'Salary and Cost Data'!G702</f>
        <v>8226</v>
      </c>
      <c r="J773" s="33">
        <f>'Salary and Cost Data'!H702</f>
        <v>9176</v>
      </c>
      <c r="K773" s="33">
        <f>'Salary and Cost Data'!I702</f>
        <v>10125</v>
      </c>
      <c r="L773" s="33">
        <f>'Salary and Cost Data'!J702</f>
        <v>24724</v>
      </c>
      <c r="M773" s="32">
        <f>'Salary and Cost Data'!K702</f>
        <v>0</v>
      </c>
    </row>
    <row r="774" spans="3:13" ht="15.6" hidden="1" x14ac:dyDescent="0.3">
      <c r="C774" s="31" t="str">
        <f>'Salary and Cost Data'!A703</f>
        <v>TELECOMMUNICATIONS ENGINEER II</v>
      </c>
      <c r="D774" s="32" t="str">
        <f>'Salary and Cost Data'!B703</f>
        <v>I</v>
      </c>
      <c r="E774" s="32" t="str">
        <f>'Salary and Cost Data'!C703</f>
        <v>I6B2XX</v>
      </c>
      <c r="F774" s="32" t="str">
        <f>'Salary and Cost Data'!D703</f>
        <v>I16</v>
      </c>
      <c r="G774" s="33">
        <f>'Salary and Cost Data'!E703</f>
        <v>7557</v>
      </c>
      <c r="H774" s="33">
        <f>'Salary and Cost Data'!F703</f>
        <v>8313</v>
      </c>
      <c r="I774" s="33">
        <f>'Salary and Cost Data'!G703</f>
        <v>9068</v>
      </c>
      <c r="J774" s="33">
        <f>'Salary and Cost Data'!H703</f>
        <v>10116</v>
      </c>
      <c r="K774" s="33">
        <f>'Salary and Cost Data'!I703</f>
        <v>11163</v>
      </c>
      <c r="L774" s="33">
        <f>'Salary and Cost Data'!J703</f>
        <v>24724</v>
      </c>
      <c r="M774" s="32">
        <f>'Salary and Cost Data'!K703</f>
        <v>0</v>
      </c>
    </row>
    <row r="775" spans="3:13" ht="15.6" hidden="1" x14ac:dyDescent="0.3">
      <c r="C775" s="31" t="str">
        <f>'Salary and Cost Data'!A704</f>
        <v>TELECOMMUNICATIONS ENGINEER III</v>
      </c>
      <c r="D775" s="32" t="str">
        <f>'Salary and Cost Data'!B704</f>
        <v>I</v>
      </c>
      <c r="E775" s="32" t="str">
        <f>'Salary and Cost Data'!C704</f>
        <v>I6B3XX</v>
      </c>
      <c r="F775" s="32" t="str">
        <f>'Salary and Cost Data'!D704</f>
        <v>I19</v>
      </c>
      <c r="G775" s="33">
        <f>'Salary and Cost Data'!E704</f>
        <v>8748</v>
      </c>
      <c r="H775" s="33">
        <f>'Salary and Cost Data'!F704</f>
        <v>9623</v>
      </c>
      <c r="I775" s="33">
        <f>'Salary and Cost Data'!G704</f>
        <v>10498</v>
      </c>
      <c r="J775" s="33">
        <f>'Salary and Cost Data'!H704</f>
        <v>11710</v>
      </c>
      <c r="K775" s="33">
        <f>'Salary and Cost Data'!I704</f>
        <v>12922</v>
      </c>
      <c r="L775" s="33">
        <f>'Salary and Cost Data'!J704</f>
        <v>24724</v>
      </c>
      <c r="M775" s="32">
        <f>'Salary and Cost Data'!K704</f>
        <v>0</v>
      </c>
    </row>
    <row r="776" spans="3:13" ht="15.6" hidden="1" x14ac:dyDescent="0.3">
      <c r="C776" s="31" t="str">
        <f>'Salary and Cost Data'!A705</f>
        <v>TELECOMMUNICATIONS ENGINEER IV</v>
      </c>
      <c r="D776" s="32" t="str">
        <f>'Salary and Cost Data'!B705</f>
        <v>I</v>
      </c>
      <c r="E776" s="32" t="str">
        <f>'Salary and Cost Data'!C705</f>
        <v>I6B4XX</v>
      </c>
      <c r="F776" s="32" t="str">
        <f>'Salary and Cost Data'!D705</f>
        <v>I21</v>
      </c>
      <c r="G776" s="33">
        <f>'Salary and Cost Data'!E705</f>
        <v>9645</v>
      </c>
      <c r="H776" s="33">
        <f>'Salary and Cost Data'!F705</f>
        <v>10610</v>
      </c>
      <c r="I776" s="33">
        <f>'Salary and Cost Data'!G705</f>
        <v>11574</v>
      </c>
      <c r="J776" s="33">
        <f>'Salary and Cost Data'!H705</f>
        <v>12911</v>
      </c>
      <c r="K776" s="33">
        <f>'Salary and Cost Data'!I705</f>
        <v>14247</v>
      </c>
      <c r="L776" s="33">
        <f>'Salary and Cost Data'!J705</f>
        <v>24724</v>
      </c>
      <c r="M776" s="32">
        <f>'Salary and Cost Data'!K705</f>
        <v>0</v>
      </c>
    </row>
    <row r="777" spans="3:13" ht="15.6" hidden="1" x14ac:dyDescent="0.3">
      <c r="C777" s="31" t="str">
        <f>'Salary and Cost Data'!A706</f>
        <v>TELECOMMUNICATIONS INTERN</v>
      </c>
      <c r="D777" s="32" t="str">
        <f>'Salary and Cost Data'!B706</f>
        <v>I</v>
      </c>
      <c r="E777" s="32" t="str">
        <f>'Salary and Cost Data'!C706</f>
        <v>I6A1IX</v>
      </c>
      <c r="F777" s="32" t="str">
        <f>'Salary and Cost Data'!D706</f>
        <v>I01</v>
      </c>
      <c r="G777" s="33">
        <f>'Salary and Cost Data'!E706</f>
        <v>3635</v>
      </c>
      <c r="H777" s="33">
        <f>'Salary and Cost Data'!F706</f>
        <v>3999</v>
      </c>
      <c r="I777" s="33">
        <f>'Salary and Cost Data'!G706</f>
        <v>4362</v>
      </c>
      <c r="J777" s="33">
        <f>'Salary and Cost Data'!H706</f>
        <v>4866</v>
      </c>
      <c r="K777" s="33">
        <f>'Salary and Cost Data'!I706</f>
        <v>5369</v>
      </c>
      <c r="L777" s="33">
        <f>'Salary and Cost Data'!J706</f>
        <v>24724</v>
      </c>
      <c r="M777" s="32">
        <f>'Salary and Cost Data'!K706</f>
        <v>0</v>
      </c>
    </row>
    <row r="778" spans="3:13" ht="15.6" hidden="1" x14ac:dyDescent="0.3">
      <c r="C778" s="31" t="str">
        <f>'Salary and Cost Data'!A707</f>
        <v>TELECOMMUNICATIONS SPECIALIST I</v>
      </c>
      <c r="D778" s="32" t="str">
        <f>'Salary and Cost Data'!B707</f>
        <v>I</v>
      </c>
      <c r="E778" s="32" t="str">
        <f>'Salary and Cost Data'!C707</f>
        <v>I6A2XX</v>
      </c>
      <c r="F778" s="32" t="str">
        <f>'Salary and Cost Data'!D707</f>
        <v>I04</v>
      </c>
      <c r="G778" s="33">
        <f>'Salary and Cost Data'!E707</f>
        <v>4209</v>
      </c>
      <c r="H778" s="33">
        <f>'Salary and Cost Data'!F707</f>
        <v>4630</v>
      </c>
      <c r="I778" s="33">
        <f>'Salary and Cost Data'!G707</f>
        <v>5050</v>
      </c>
      <c r="J778" s="33">
        <f>'Salary and Cost Data'!H707</f>
        <v>5633</v>
      </c>
      <c r="K778" s="33">
        <f>'Salary and Cost Data'!I707</f>
        <v>6216</v>
      </c>
      <c r="L778" s="33">
        <f>'Salary and Cost Data'!J707</f>
        <v>24724</v>
      </c>
      <c r="M778" s="32">
        <f>'Salary and Cost Data'!K707</f>
        <v>0</v>
      </c>
    </row>
    <row r="779" spans="3:13" ht="15.6" hidden="1" x14ac:dyDescent="0.3">
      <c r="C779" s="31" t="str">
        <f>'Salary and Cost Data'!A708</f>
        <v>TELECOMMUNICATIONS SPECIALIST II</v>
      </c>
      <c r="D779" s="32" t="str">
        <f>'Salary and Cost Data'!B708</f>
        <v>I</v>
      </c>
      <c r="E779" s="32" t="str">
        <f>'Salary and Cost Data'!C708</f>
        <v>I6A3XX</v>
      </c>
      <c r="F779" s="32" t="str">
        <f>'Salary and Cost Data'!D708</f>
        <v>I08</v>
      </c>
      <c r="G779" s="33">
        <f>'Salary and Cost Data'!E708</f>
        <v>5115</v>
      </c>
      <c r="H779" s="33">
        <f>'Salary and Cost Data'!F708</f>
        <v>5627</v>
      </c>
      <c r="I779" s="33">
        <f>'Salary and Cost Data'!G708</f>
        <v>6138</v>
      </c>
      <c r="J779" s="33">
        <f>'Salary and Cost Data'!H708</f>
        <v>6847</v>
      </c>
      <c r="K779" s="33">
        <f>'Salary and Cost Data'!I708</f>
        <v>7556</v>
      </c>
      <c r="L779" s="33">
        <f>'Salary and Cost Data'!J708</f>
        <v>24724</v>
      </c>
      <c r="M779" s="32">
        <f>'Salary and Cost Data'!K708</f>
        <v>0</v>
      </c>
    </row>
    <row r="780" spans="3:13" ht="15.6" hidden="1" x14ac:dyDescent="0.3">
      <c r="C780" s="31" t="str">
        <f>'Salary and Cost Data'!A709</f>
        <v>TELECOMMUNICATIONS SPECIALIST III</v>
      </c>
      <c r="D780" s="32" t="str">
        <f>'Salary and Cost Data'!B709</f>
        <v>I</v>
      </c>
      <c r="E780" s="32" t="str">
        <f>'Salary and Cost Data'!C709</f>
        <v>I6A4XX</v>
      </c>
      <c r="F780" s="32" t="str">
        <f>'Salary and Cost Data'!D709</f>
        <v>I10</v>
      </c>
      <c r="G780" s="33">
        <f>'Salary and Cost Data'!E709</f>
        <v>5639</v>
      </c>
      <c r="H780" s="33">
        <f>'Salary and Cost Data'!F709</f>
        <v>6203</v>
      </c>
      <c r="I780" s="33">
        <f>'Salary and Cost Data'!G709</f>
        <v>6767</v>
      </c>
      <c r="J780" s="33">
        <f>'Salary and Cost Data'!H709</f>
        <v>7549</v>
      </c>
      <c r="K780" s="33">
        <f>'Salary and Cost Data'!I709</f>
        <v>8330</v>
      </c>
      <c r="L780" s="33">
        <f>'Salary and Cost Data'!J709</f>
        <v>24724</v>
      </c>
      <c r="M780" s="32">
        <f>'Salary and Cost Data'!K709</f>
        <v>0</v>
      </c>
    </row>
    <row r="781" spans="3:13" ht="15.6" hidden="1" x14ac:dyDescent="0.3">
      <c r="C781" s="31" t="str">
        <f>'Salary and Cost Data'!A710</f>
        <v>TELECOMMUNICATIONS SPECIALIST IV</v>
      </c>
      <c r="D781" s="32" t="str">
        <f>'Salary and Cost Data'!B710</f>
        <v>I</v>
      </c>
      <c r="E781" s="32" t="str">
        <f>'Salary and Cost Data'!C710</f>
        <v>I6A5XX</v>
      </c>
      <c r="F781" s="32" t="str">
        <f>'Salary and Cost Data'!D710</f>
        <v>I13</v>
      </c>
      <c r="G781" s="33">
        <f>'Salary and Cost Data'!E710</f>
        <v>6528</v>
      </c>
      <c r="H781" s="33">
        <f>'Salary and Cost Data'!F710</f>
        <v>7181</v>
      </c>
      <c r="I781" s="33">
        <f>'Salary and Cost Data'!G710</f>
        <v>7833</v>
      </c>
      <c r="J781" s="33">
        <f>'Salary and Cost Data'!H710</f>
        <v>8738</v>
      </c>
      <c r="K781" s="33">
        <f>'Salary and Cost Data'!I710</f>
        <v>9643</v>
      </c>
      <c r="L781" s="33">
        <f>'Salary and Cost Data'!J710</f>
        <v>24724</v>
      </c>
      <c r="M781" s="32">
        <f>'Salary and Cost Data'!K710</f>
        <v>0</v>
      </c>
    </row>
    <row r="782" spans="3:13" ht="15.6" hidden="1" x14ac:dyDescent="0.3">
      <c r="C782" s="31" t="str">
        <f>'Salary and Cost Data'!A711</f>
        <v>TELEPHONE OPERATOR I</v>
      </c>
      <c r="D782" s="32" t="str">
        <f>'Salary and Cost Data'!B711</f>
        <v>G</v>
      </c>
      <c r="E782" s="32" t="str">
        <f>'Salary and Cost Data'!C711</f>
        <v>G1C2TX</v>
      </c>
      <c r="F782" s="32" t="str">
        <f>'Salary and Cost Data'!D711</f>
        <v>G01</v>
      </c>
      <c r="G782" s="33">
        <f>'Salary and Cost Data'!E711</f>
        <v>2812</v>
      </c>
      <c r="H782" s="33">
        <f>'Salary and Cost Data'!F711</f>
        <v>3093</v>
      </c>
      <c r="I782" s="33">
        <f>'Salary and Cost Data'!G711</f>
        <v>3374</v>
      </c>
      <c r="J782" s="33">
        <f>'Salary and Cost Data'!H711</f>
        <v>3656</v>
      </c>
      <c r="K782" s="33">
        <f>'Salary and Cost Data'!I711</f>
        <v>3937</v>
      </c>
      <c r="L782" s="33">
        <f>'Salary and Cost Data'!J711</f>
        <v>24724</v>
      </c>
      <c r="M782" s="32">
        <f>'Salary and Cost Data'!K711</f>
        <v>1</v>
      </c>
    </row>
    <row r="783" spans="3:13" ht="15.6" hidden="1" x14ac:dyDescent="0.3">
      <c r="C783" s="31" t="str">
        <f>'Salary and Cost Data'!A712</f>
        <v>TELEPHONE OPERATOR II</v>
      </c>
      <c r="D783" s="32" t="str">
        <f>'Salary and Cost Data'!B712</f>
        <v>G</v>
      </c>
      <c r="E783" s="32" t="str">
        <f>'Salary and Cost Data'!C712</f>
        <v>G1C3XX</v>
      </c>
      <c r="F783" s="32" t="str">
        <f>'Salary and Cost Data'!D712</f>
        <v>G02</v>
      </c>
      <c r="G783" s="33">
        <f>'Salary and Cost Data'!E712</f>
        <v>2953</v>
      </c>
      <c r="H783" s="33">
        <f>'Salary and Cost Data'!F712</f>
        <v>3248</v>
      </c>
      <c r="I783" s="33">
        <f>'Salary and Cost Data'!G712</f>
        <v>3543</v>
      </c>
      <c r="J783" s="33">
        <f>'Salary and Cost Data'!H712</f>
        <v>3838</v>
      </c>
      <c r="K783" s="33">
        <f>'Salary and Cost Data'!I712</f>
        <v>4133</v>
      </c>
      <c r="L783" s="33">
        <f>'Salary and Cost Data'!J712</f>
        <v>24724</v>
      </c>
      <c r="M783" s="32">
        <f>'Salary and Cost Data'!K712</f>
        <v>1</v>
      </c>
    </row>
    <row r="784" spans="3:13" ht="15.6" hidden="1" x14ac:dyDescent="0.3">
      <c r="C784" s="31" t="str">
        <f>'Salary and Cost Data'!A713</f>
        <v>TEMPORARY AIDE</v>
      </c>
      <c r="D784" s="32" t="str">
        <f>'Salary and Cost Data'!B713</f>
        <v>P</v>
      </c>
      <c r="E784" s="32" t="str">
        <f>'Salary and Cost Data'!C713</f>
        <v>P1A1XX</v>
      </c>
      <c r="F784" s="32" t="str">
        <f>'Salary and Cost Data'!D713</f>
        <v>P10</v>
      </c>
      <c r="G784" s="33">
        <f>'Salary and Cost Data'!E713</f>
        <v>2812</v>
      </c>
      <c r="H784" s="33">
        <f>'Salary and Cost Data'!F713</f>
        <v>6528</v>
      </c>
      <c r="I784" s="33">
        <f>'Salary and Cost Data'!G713</f>
        <v>10272</v>
      </c>
      <c r="J784" s="33">
        <f>'Salary and Cost Data'!H713</f>
        <v>14014</v>
      </c>
      <c r="K784" s="33">
        <f>'Salary and Cost Data'!I713</f>
        <v>17757</v>
      </c>
      <c r="L784" s="33">
        <f>'Salary and Cost Data'!J713</f>
        <v>24724</v>
      </c>
      <c r="M784" s="32">
        <f>'Salary and Cost Data'!K713</f>
        <v>0</v>
      </c>
    </row>
    <row r="785" spans="3:13" ht="15.6" hidden="1" x14ac:dyDescent="0.3">
      <c r="C785" s="31" t="str">
        <f>'Salary and Cost Data'!A714</f>
        <v>THERAPIST I</v>
      </c>
      <c r="D785" s="32" t="str">
        <f>'Salary and Cost Data'!B714</f>
        <v>C</v>
      </c>
      <c r="E785" s="32" t="str">
        <f>'Salary and Cost Data'!C714</f>
        <v>C5K1IX</v>
      </c>
      <c r="F785" s="32" t="str">
        <f>'Salary and Cost Data'!D714</f>
        <v>C14</v>
      </c>
      <c r="G785" s="33">
        <f>'Salary and Cost Data'!E714</f>
        <v>5288</v>
      </c>
      <c r="H785" s="33">
        <f>'Salary and Cost Data'!F714</f>
        <v>5818</v>
      </c>
      <c r="I785" s="33">
        <f>'Salary and Cost Data'!G714</f>
        <v>6347</v>
      </c>
      <c r="J785" s="33">
        <f>'Salary and Cost Data'!H714</f>
        <v>6876</v>
      </c>
      <c r="K785" s="33">
        <f>'Salary and Cost Data'!I714</f>
        <v>7405</v>
      </c>
      <c r="L785" s="33">
        <f>'Salary and Cost Data'!J714</f>
        <v>24724</v>
      </c>
      <c r="M785" s="32">
        <f>'Salary and Cost Data'!K714</f>
        <v>1</v>
      </c>
    </row>
    <row r="786" spans="3:13" ht="15.6" hidden="1" x14ac:dyDescent="0.3">
      <c r="C786" s="31" t="str">
        <f>'Salary and Cost Data'!A715</f>
        <v>THERAPIST II</v>
      </c>
      <c r="D786" s="32" t="str">
        <f>'Salary and Cost Data'!B715</f>
        <v>C</v>
      </c>
      <c r="E786" s="32" t="str">
        <f>'Salary and Cost Data'!C715</f>
        <v>C5K2TX</v>
      </c>
      <c r="F786" s="32" t="str">
        <f>'Salary and Cost Data'!D715</f>
        <v>C17</v>
      </c>
      <c r="G786" s="33">
        <f>'Salary and Cost Data'!E715</f>
        <v>6122</v>
      </c>
      <c r="H786" s="33">
        <f>'Salary and Cost Data'!F715</f>
        <v>6735</v>
      </c>
      <c r="I786" s="33">
        <f>'Salary and Cost Data'!G715</f>
        <v>7347</v>
      </c>
      <c r="J786" s="33">
        <f>'Salary and Cost Data'!H715</f>
        <v>7960</v>
      </c>
      <c r="K786" s="33">
        <f>'Salary and Cost Data'!I715</f>
        <v>8572</v>
      </c>
      <c r="L786" s="33">
        <f>'Salary and Cost Data'!J715</f>
        <v>24724</v>
      </c>
      <c r="M786" s="32">
        <f>'Salary and Cost Data'!K715</f>
        <v>1</v>
      </c>
    </row>
    <row r="787" spans="3:13" ht="15.6" hidden="1" x14ac:dyDescent="0.3">
      <c r="C787" s="31" t="str">
        <f>'Salary and Cost Data'!A716</f>
        <v>THERAPIST III</v>
      </c>
      <c r="D787" s="32" t="str">
        <f>'Salary and Cost Data'!B716</f>
        <v>C</v>
      </c>
      <c r="E787" s="32" t="str">
        <f>'Salary and Cost Data'!C716</f>
        <v>C5K3XX</v>
      </c>
      <c r="F787" s="32" t="str">
        <f>'Salary and Cost Data'!D716</f>
        <v>C19</v>
      </c>
      <c r="G787" s="33">
        <f>'Salary and Cost Data'!E716</f>
        <v>6750</v>
      </c>
      <c r="H787" s="33">
        <f>'Salary and Cost Data'!F716</f>
        <v>7425</v>
      </c>
      <c r="I787" s="33">
        <f>'Salary and Cost Data'!G716</f>
        <v>8100</v>
      </c>
      <c r="J787" s="33">
        <f>'Salary and Cost Data'!H716</f>
        <v>8775</v>
      </c>
      <c r="K787" s="33">
        <f>'Salary and Cost Data'!I716</f>
        <v>9450</v>
      </c>
      <c r="L787" s="33">
        <f>'Salary and Cost Data'!J716</f>
        <v>24724</v>
      </c>
      <c r="M787" s="32">
        <f>'Salary and Cost Data'!K716</f>
        <v>0</v>
      </c>
    </row>
    <row r="788" spans="3:13" ht="15.6" hidden="1" x14ac:dyDescent="0.3">
      <c r="C788" s="31" t="str">
        <f>'Salary and Cost Data'!A717</f>
        <v>THERAPIST IV</v>
      </c>
      <c r="D788" s="32" t="str">
        <f>'Salary and Cost Data'!B717</f>
        <v>C</v>
      </c>
      <c r="E788" s="32" t="str">
        <f>'Salary and Cost Data'!C717</f>
        <v>C5K4XX</v>
      </c>
      <c r="F788" s="32" t="str">
        <f>'Salary and Cost Data'!D717</f>
        <v>C21</v>
      </c>
      <c r="G788" s="33">
        <f>'Salary and Cost Data'!E717</f>
        <v>7442</v>
      </c>
      <c r="H788" s="33">
        <f>'Salary and Cost Data'!F717</f>
        <v>8186</v>
      </c>
      <c r="I788" s="33">
        <f>'Salary and Cost Data'!G717</f>
        <v>8930</v>
      </c>
      <c r="J788" s="33">
        <f>'Salary and Cost Data'!H717</f>
        <v>9674</v>
      </c>
      <c r="K788" s="33">
        <f>'Salary and Cost Data'!I717</f>
        <v>10418</v>
      </c>
      <c r="L788" s="33">
        <f>'Salary and Cost Data'!J717</f>
        <v>24724</v>
      </c>
      <c r="M788" s="32">
        <f>'Salary and Cost Data'!K717</f>
        <v>0</v>
      </c>
    </row>
    <row r="789" spans="3:13" ht="15.6" hidden="1" x14ac:dyDescent="0.3">
      <c r="C789" s="31" t="str">
        <f>'Salary and Cost Data'!A718</f>
        <v>THERAPY ASSISTANT I</v>
      </c>
      <c r="D789" s="32" t="str">
        <f>'Salary and Cost Data'!B718</f>
        <v>C</v>
      </c>
      <c r="E789" s="32" t="str">
        <f>'Salary and Cost Data'!C718</f>
        <v>C5L1XX</v>
      </c>
      <c r="F789" s="32" t="str">
        <f>'Salary and Cost Data'!D718</f>
        <v>C07</v>
      </c>
      <c r="G789" s="33">
        <f>'Salary and Cost Data'!E718</f>
        <v>3758</v>
      </c>
      <c r="H789" s="33">
        <f>'Salary and Cost Data'!F718</f>
        <v>4134</v>
      </c>
      <c r="I789" s="33">
        <f>'Salary and Cost Data'!G718</f>
        <v>4510</v>
      </c>
      <c r="J789" s="33">
        <f>'Salary and Cost Data'!H718</f>
        <v>4886</v>
      </c>
      <c r="K789" s="33">
        <f>'Salary and Cost Data'!I718</f>
        <v>5262</v>
      </c>
      <c r="L789" s="33">
        <f>'Salary and Cost Data'!J718</f>
        <v>24724</v>
      </c>
      <c r="M789" s="32">
        <f>'Salary and Cost Data'!K718</f>
        <v>1</v>
      </c>
    </row>
    <row r="790" spans="3:13" ht="15.6" hidden="1" x14ac:dyDescent="0.3">
      <c r="C790" s="31" t="str">
        <f>'Salary and Cost Data'!A719</f>
        <v>THERAPY ASSISTANT II</v>
      </c>
      <c r="D790" s="32" t="str">
        <f>'Salary and Cost Data'!B719</f>
        <v>C</v>
      </c>
      <c r="E790" s="32" t="str">
        <f>'Salary and Cost Data'!C719</f>
        <v>C5L2XX</v>
      </c>
      <c r="F790" s="32" t="str">
        <f>'Salary and Cost Data'!D719</f>
        <v>C09</v>
      </c>
      <c r="G790" s="33">
        <f>'Salary and Cost Data'!E719</f>
        <v>4144</v>
      </c>
      <c r="H790" s="33">
        <f>'Salary and Cost Data'!F719</f>
        <v>4559</v>
      </c>
      <c r="I790" s="33">
        <f>'Salary and Cost Data'!G719</f>
        <v>4973</v>
      </c>
      <c r="J790" s="33">
        <f>'Salary and Cost Data'!H719</f>
        <v>5387</v>
      </c>
      <c r="K790" s="33">
        <f>'Salary and Cost Data'!I719</f>
        <v>5801</v>
      </c>
      <c r="L790" s="33">
        <f>'Salary and Cost Data'!J719</f>
        <v>24724</v>
      </c>
      <c r="M790" s="32">
        <f>'Salary and Cost Data'!K719</f>
        <v>1</v>
      </c>
    </row>
    <row r="791" spans="3:13" ht="15.6" hidden="1" x14ac:dyDescent="0.3">
      <c r="C791" s="31" t="str">
        <f>'Salary and Cost Data'!A720</f>
        <v>THERAPY ASSISTANT III</v>
      </c>
      <c r="D791" s="32" t="str">
        <f>'Salary and Cost Data'!B720</f>
        <v>C</v>
      </c>
      <c r="E791" s="32" t="str">
        <f>'Salary and Cost Data'!C720</f>
        <v>C5L3XX</v>
      </c>
      <c r="F791" s="32" t="str">
        <f>'Salary and Cost Data'!D720</f>
        <v>C11</v>
      </c>
      <c r="G791" s="33">
        <f>'Salary and Cost Data'!E720</f>
        <v>4568</v>
      </c>
      <c r="H791" s="33">
        <f>'Salary and Cost Data'!F720</f>
        <v>5026</v>
      </c>
      <c r="I791" s="33">
        <f>'Salary and Cost Data'!G720</f>
        <v>5483</v>
      </c>
      <c r="J791" s="33">
        <f>'Salary and Cost Data'!H720</f>
        <v>5940</v>
      </c>
      <c r="K791" s="33">
        <f>'Salary and Cost Data'!I720</f>
        <v>6396</v>
      </c>
      <c r="L791" s="33">
        <f>'Salary and Cost Data'!J720</f>
        <v>24724</v>
      </c>
      <c r="M791" s="32">
        <f>'Salary and Cost Data'!K720</f>
        <v>1</v>
      </c>
    </row>
    <row r="792" spans="3:13" ht="15.6" hidden="1" x14ac:dyDescent="0.3">
      <c r="C792" s="31" t="str">
        <f>'Salary and Cost Data'!A721</f>
        <v>THERAPY ASSISTANT IV</v>
      </c>
      <c r="D792" s="32" t="str">
        <f>'Salary and Cost Data'!B721</f>
        <v>C</v>
      </c>
      <c r="E792" s="32" t="str">
        <f>'Salary and Cost Data'!C721</f>
        <v>C5L4XX</v>
      </c>
      <c r="F792" s="32" t="str">
        <f>'Salary and Cost Data'!D721</f>
        <v>C13</v>
      </c>
      <c r="G792" s="33">
        <f>'Salary and Cost Data'!E721</f>
        <v>5037</v>
      </c>
      <c r="H792" s="33">
        <f>'Salary and Cost Data'!F721</f>
        <v>5541</v>
      </c>
      <c r="I792" s="33">
        <f>'Salary and Cost Data'!G721</f>
        <v>6044</v>
      </c>
      <c r="J792" s="33">
        <f>'Salary and Cost Data'!H721</f>
        <v>6548</v>
      </c>
      <c r="K792" s="33">
        <f>'Salary and Cost Data'!I721</f>
        <v>7051</v>
      </c>
      <c r="L792" s="33">
        <f>'Salary and Cost Data'!J721</f>
        <v>24724</v>
      </c>
      <c r="M792" s="32">
        <f>'Salary and Cost Data'!K721</f>
        <v>1</v>
      </c>
    </row>
    <row r="793" spans="3:13" ht="15.6" hidden="1" x14ac:dyDescent="0.3">
      <c r="C793" s="31" t="str">
        <f>'Salary and Cost Data'!A722</f>
        <v>TRAINING SPECIALIST I</v>
      </c>
      <c r="D793" s="32" t="str">
        <f>'Salary and Cost Data'!B722</f>
        <v>H</v>
      </c>
      <c r="E793" s="32" t="str">
        <f>'Salary and Cost Data'!C722</f>
        <v>H4I1XX</v>
      </c>
      <c r="F793" s="32" t="str">
        <f>'Salary and Cost Data'!D722</f>
        <v>H08</v>
      </c>
      <c r="G793" s="33">
        <f>'Salary and Cost Data'!E722</f>
        <v>3956</v>
      </c>
      <c r="H793" s="33">
        <f>'Salary and Cost Data'!F722</f>
        <v>4550</v>
      </c>
      <c r="I793" s="33">
        <f>'Salary and Cost Data'!G722</f>
        <v>5144</v>
      </c>
      <c r="J793" s="33">
        <f>'Salary and Cost Data'!H722</f>
        <v>5737</v>
      </c>
      <c r="K793" s="33">
        <f>'Salary and Cost Data'!I722</f>
        <v>6330</v>
      </c>
      <c r="L793" s="33">
        <f>'Salary and Cost Data'!J722</f>
        <v>24724</v>
      </c>
      <c r="M793" s="32">
        <f>'Salary and Cost Data'!K722</f>
        <v>0</v>
      </c>
    </row>
    <row r="794" spans="3:13" ht="15.6" hidden="1" x14ac:dyDescent="0.3">
      <c r="C794" s="31" t="str">
        <f>'Salary and Cost Data'!A723</f>
        <v>TRAINING SPECIALIST II</v>
      </c>
      <c r="D794" s="32" t="str">
        <f>'Salary and Cost Data'!B723</f>
        <v>H</v>
      </c>
      <c r="E794" s="32" t="str">
        <f>'Salary and Cost Data'!C723</f>
        <v>H4I2XX</v>
      </c>
      <c r="F794" s="32" t="str">
        <f>'Salary and Cost Data'!D723</f>
        <v>H09</v>
      </c>
      <c r="G794" s="33">
        <f>'Salary and Cost Data'!E723</f>
        <v>4154</v>
      </c>
      <c r="H794" s="33">
        <f>'Salary and Cost Data'!F723</f>
        <v>4778</v>
      </c>
      <c r="I794" s="33">
        <f>'Salary and Cost Data'!G723</f>
        <v>5401</v>
      </c>
      <c r="J794" s="33">
        <f>'Salary and Cost Data'!H723</f>
        <v>6025</v>
      </c>
      <c r="K794" s="33">
        <f>'Salary and Cost Data'!I723</f>
        <v>6648</v>
      </c>
      <c r="L794" s="33">
        <f>'Salary and Cost Data'!J723</f>
        <v>24724</v>
      </c>
      <c r="M794" s="32">
        <f>'Salary and Cost Data'!K723</f>
        <v>0</v>
      </c>
    </row>
    <row r="795" spans="3:13" ht="15.6" hidden="1" x14ac:dyDescent="0.3">
      <c r="C795" s="31" t="str">
        <f>'Salary and Cost Data'!A724</f>
        <v>TRAINING SPECIALIST III</v>
      </c>
      <c r="D795" s="32" t="str">
        <f>'Salary and Cost Data'!B724</f>
        <v>H</v>
      </c>
      <c r="E795" s="32" t="str">
        <f>'Salary and Cost Data'!C724</f>
        <v>H4I3XX</v>
      </c>
      <c r="F795" s="32" t="str">
        <f>'Salary and Cost Data'!D724</f>
        <v>H12</v>
      </c>
      <c r="G795" s="33">
        <f>'Salary and Cost Data'!E724</f>
        <v>4809</v>
      </c>
      <c r="H795" s="33">
        <f>'Salary and Cost Data'!F724</f>
        <v>5531</v>
      </c>
      <c r="I795" s="33">
        <f>'Salary and Cost Data'!G724</f>
        <v>6252</v>
      </c>
      <c r="J795" s="33">
        <f>'Salary and Cost Data'!H724</f>
        <v>6974</v>
      </c>
      <c r="K795" s="33">
        <f>'Salary and Cost Data'!I724</f>
        <v>7695</v>
      </c>
      <c r="L795" s="33">
        <f>'Salary and Cost Data'!J724</f>
        <v>24724</v>
      </c>
      <c r="M795" s="32">
        <f>'Salary and Cost Data'!K724</f>
        <v>0</v>
      </c>
    </row>
    <row r="796" spans="3:13" ht="15.6" hidden="1" x14ac:dyDescent="0.3">
      <c r="C796" s="31" t="str">
        <f>'Salary and Cost Data'!A725</f>
        <v>TRAINING SPECIALIST IV</v>
      </c>
      <c r="D796" s="32" t="str">
        <f>'Salary and Cost Data'!B725</f>
        <v>H</v>
      </c>
      <c r="E796" s="32" t="str">
        <f>'Salary and Cost Data'!C725</f>
        <v>H4I4XX</v>
      </c>
      <c r="F796" s="32" t="str">
        <f>'Salary and Cost Data'!D725</f>
        <v>H16</v>
      </c>
      <c r="G796" s="33">
        <f>'Salary and Cost Data'!E725</f>
        <v>5845</v>
      </c>
      <c r="H796" s="33">
        <f>'Salary and Cost Data'!F725</f>
        <v>6722</v>
      </c>
      <c r="I796" s="33">
        <f>'Salary and Cost Data'!G725</f>
        <v>7599</v>
      </c>
      <c r="J796" s="33">
        <f>'Salary and Cost Data'!H725</f>
        <v>8476</v>
      </c>
      <c r="K796" s="33">
        <f>'Salary and Cost Data'!I725</f>
        <v>9353</v>
      </c>
      <c r="L796" s="33">
        <f>'Salary and Cost Data'!J725</f>
        <v>24724</v>
      </c>
      <c r="M796" s="32">
        <f>'Salary and Cost Data'!K725</f>
        <v>0</v>
      </c>
    </row>
    <row r="797" spans="3:13" ht="15.6" hidden="1" x14ac:dyDescent="0.3">
      <c r="C797" s="31" t="str">
        <f>'Salary and Cost Data'!A726</f>
        <v>TRAINING SPECIALIST V</v>
      </c>
      <c r="D797" s="32" t="str">
        <f>'Salary and Cost Data'!B726</f>
        <v>H</v>
      </c>
      <c r="E797" s="32" t="str">
        <f>'Salary and Cost Data'!C726</f>
        <v>H4I5XX</v>
      </c>
      <c r="F797" s="32" t="str">
        <f>'Salary and Cost Data'!D726</f>
        <v>H21</v>
      </c>
      <c r="G797" s="33">
        <f>'Salary and Cost Data'!E726</f>
        <v>7460</v>
      </c>
      <c r="H797" s="33">
        <f>'Salary and Cost Data'!F726</f>
        <v>8580</v>
      </c>
      <c r="I797" s="33">
        <f>'Salary and Cost Data'!G726</f>
        <v>9700</v>
      </c>
      <c r="J797" s="33">
        <f>'Salary and Cost Data'!H726</f>
        <v>10819</v>
      </c>
      <c r="K797" s="33">
        <f>'Salary and Cost Data'!I726</f>
        <v>11938</v>
      </c>
      <c r="L797" s="33">
        <f>'Salary and Cost Data'!J726</f>
        <v>24724</v>
      </c>
      <c r="M797" s="32">
        <f>'Salary and Cost Data'!K726</f>
        <v>0</v>
      </c>
    </row>
    <row r="798" spans="3:13" ht="15.6" hidden="1" x14ac:dyDescent="0.3">
      <c r="C798" s="31" t="str">
        <f>'Salary and Cost Data'!A727</f>
        <v>TRANSPORTATION MTC I</v>
      </c>
      <c r="D798" s="32" t="str">
        <f>'Salary and Cost Data'!B727</f>
        <v>D</v>
      </c>
      <c r="E798" s="32" t="str">
        <f>'Salary and Cost Data'!C727</f>
        <v>D7D1XX</v>
      </c>
      <c r="F798" s="32" t="str">
        <f>'Salary and Cost Data'!D727</f>
        <v>D10</v>
      </c>
      <c r="G798" s="33">
        <f>'Salary and Cost Data'!E727</f>
        <v>4362</v>
      </c>
      <c r="H798" s="33">
        <f>'Salary and Cost Data'!F727</f>
        <v>4798</v>
      </c>
      <c r="I798" s="33">
        <f>'Salary and Cost Data'!G727</f>
        <v>5234</v>
      </c>
      <c r="J798" s="33">
        <f>'Salary and Cost Data'!H727</f>
        <v>5671</v>
      </c>
      <c r="K798" s="33">
        <f>'Salary and Cost Data'!I727</f>
        <v>6107</v>
      </c>
      <c r="L798" s="33">
        <f>'Salary and Cost Data'!J727</f>
        <v>24724</v>
      </c>
      <c r="M798" s="32">
        <f>'Salary and Cost Data'!K727</f>
        <v>1</v>
      </c>
    </row>
    <row r="799" spans="3:13" ht="15.6" hidden="1" x14ac:dyDescent="0.3">
      <c r="C799" s="31" t="str">
        <f>'Salary and Cost Data'!A728</f>
        <v>TRANSPORTATION MTC II</v>
      </c>
      <c r="D799" s="32" t="str">
        <f>'Salary and Cost Data'!B728</f>
        <v>D</v>
      </c>
      <c r="E799" s="32" t="str">
        <f>'Salary and Cost Data'!C728</f>
        <v>D7D2XX</v>
      </c>
      <c r="F799" s="32" t="str">
        <f>'Salary and Cost Data'!D728</f>
        <v>D12</v>
      </c>
      <c r="G799" s="33">
        <f>'Salary and Cost Data'!E728</f>
        <v>4809</v>
      </c>
      <c r="H799" s="33">
        <f>'Salary and Cost Data'!F728</f>
        <v>5290</v>
      </c>
      <c r="I799" s="33">
        <f>'Salary and Cost Data'!G728</f>
        <v>5771</v>
      </c>
      <c r="J799" s="33">
        <f>'Salary and Cost Data'!H728</f>
        <v>6252</v>
      </c>
      <c r="K799" s="33">
        <f>'Salary and Cost Data'!I728</f>
        <v>6733</v>
      </c>
      <c r="L799" s="33">
        <f>'Salary and Cost Data'!J728</f>
        <v>24724</v>
      </c>
      <c r="M799" s="32">
        <f>'Salary and Cost Data'!K728</f>
        <v>1</v>
      </c>
    </row>
    <row r="800" spans="3:13" ht="15.6" hidden="1" x14ac:dyDescent="0.3">
      <c r="C800" s="31" t="str">
        <f>'Salary and Cost Data'!A729</f>
        <v>TRANSPORTATION MTC III</v>
      </c>
      <c r="D800" s="32" t="str">
        <f>'Salary and Cost Data'!B729</f>
        <v>D</v>
      </c>
      <c r="E800" s="32" t="str">
        <f>'Salary and Cost Data'!C729</f>
        <v>D7D3XX</v>
      </c>
      <c r="F800" s="32" t="str">
        <f>'Salary and Cost Data'!D729</f>
        <v>D13</v>
      </c>
      <c r="G800" s="33">
        <f>'Salary and Cost Data'!E729</f>
        <v>5050</v>
      </c>
      <c r="H800" s="33">
        <f>'Salary and Cost Data'!F729</f>
        <v>5555</v>
      </c>
      <c r="I800" s="33">
        <f>'Salary and Cost Data'!G729</f>
        <v>6059</v>
      </c>
      <c r="J800" s="33">
        <f>'Salary and Cost Data'!H729</f>
        <v>6565</v>
      </c>
      <c r="K800" s="33">
        <f>'Salary and Cost Data'!I729</f>
        <v>7070</v>
      </c>
      <c r="L800" s="33">
        <f>'Salary and Cost Data'!J729</f>
        <v>24724</v>
      </c>
      <c r="M800" s="32">
        <f>'Salary and Cost Data'!K729</f>
        <v>0</v>
      </c>
    </row>
    <row r="801" spans="3:13" ht="15.6" hidden="1" x14ac:dyDescent="0.3">
      <c r="C801" s="31" t="str">
        <f>'Salary and Cost Data'!A730</f>
        <v>UNEMP INSURANCE TECH</v>
      </c>
      <c r="D801" s="32" t="str">
        <f>'Salary and Cost Data'!B730</f>
        <v>G</v>
      </c>
      <c r="E801" s="32" t="str">
        <f>'Salary and Cost Data'!C730</f>
        <v>G3H2TX</v>
      </c>
      <c r="F801" s="32" t="str">
        <f>'Salary and Cost Data'!D730</f>
        <v>G08</v>
      </c>
      <c r="G801" s="33">
        <f>'Salary and Cost Data'!E730</f>
        <v>3956</v>
      </c>
      <c r="H801" s="33">
        <f>'Salary and Cost Data'!F730</f>
        <v>4352</v>
      </c>
      <c r="I801" s="33">
        <f>'Salary and Cost Data'!G730</f>
        <v>4748</v>
      </c>
      <c r="J801" s="33">
        <f>'Salary and Cost Data'!H730</f>
        <v>5144</v>
      </c>
      <c r="K801" s="33">
        <f>'Salary and Cost Data'!I730</f>
        <v>5539</v>
      </c>
      <c r="L801" s="33">
        <f>'Salary and Cost Data'!J730</f>
        <v>24724</v>
      </c>
      <c r="M801" s="32">
        <f>'Salary and Cost Data'!K730</f>
        <v>1</v>
      </c>
    </row>
    <row r="802" spans="3:13" ht="15.6" hidden="1" x14ac:dyDescent="0.3">
      <c r="C802" s="31" t="str">
        <f>'Salary and Cost Data'!A731</f>
        <v>UNEMP INSURANCE TECH INT</v>
      </c>
      <c r="D802" s="32" t="str">
        <f>'Salary and Cost Data'!B731</f>
        <v>G</v>
      </c>
      <c r="E802" s="32" t="str">
        <f>'Salary and Cost Data'!C731</f>
        <v>G3H1IX</v>
      </c>
      <c r="F802" s="32" t="str">
        <f>'Salary and Cost Data'!D731</f>
        <v>G07</v>
      </c>
      <c r="G802" s="33">
        <f>'Salary and Cost Data'!E731</f>
        <v>3768</v>
      </c>
      <c r="H802" s="33">
        <f>'Salary and Cost Data'!F731</f>
        <v>4145</v>
      </c>
      <c r="I802" s="33">
        <f>'Salary and Cost Data'!G731</f>
        <v>4522</v>
      </c>
      <c r="J802" s="33">
        <f>'Salary and Cost Data'!H731</f>
        <v>4899</v>
      </c>
      <c r="K802" s="33">
        <f>'Salary and Cost Data'!I731</f>
        <v>5276</v>
      </c>
      <c r="L802" s="33">
        <f>'Salary and Cost Data'!J731</f>
        <v>24724</v>
      </c>
      <c r="M802" s="32">
        <f>'Salary and Cost Data'!K731</f>
        <v>1</v>
      </c>
    </row>
    <row r="803" spans="3:13" ht="15.6" hidden="1" x14ac:dyDescent="0.3">
      <c r="C803" s="31" t="str">
        <f>'Salary and Cost Data'!A732</f>
        <v>UTILITY PLANT OPER I</v>
      </c>
      <c r="D803" s="32" t="str">
        <f>'Salary and Cost Data'!B732</f>
        <v>D</v>
      </c>
      <c r="E803" s="32" t="str">
        <f>'Salary and Cost Data'!C732</f>
        <v>D6E1XX</v>
      </c>
      <c r="F803" s="32" t="str">
        <f>'Salary and Cost Data'!D732</f>
        <v>D12</v>
      </c>
      <c r="G803" s="33">
        <f>'Salary and Cost Data'!E732</f>
        <v>4809</v>
      </c>
      <c r="H803" s="33">
        <f>'Salary and Cost Data'!F732</f>
        <v>5290</v>
      </c>
      <c r="I803" s="33">
        <f>'Salary and Cost Data'!G732</f>
        <v>5771</v>
      </c>
      <c r="J803" s="33">
        <f>'Salary and Cost Data'!H732</f>
        <v>6252</v>
      </c>
      <c r="K803" s="33">
        <f>'Salary and Cost Data'!I732</f>
        <v>6733</v>
      </c>
      <c r="L803" s="33">
        <f>'Salary and Cost Data'!J732</f>
        <v>24724</v>
      </c>
      <c r="M803" s="32">
        <f>'Salary and Cost Data'!K732</f>
        <v>1</v>
      </c>
    </row>
    <row r="804" spans="3:13" ht="15.6" hidden="1" x14ac:dyDescent="0.3">
      <c r="C804" s="31" t="str">
        <f>'Salary and Cost Data'!A733</f>
        <v>UTILITY PLANT OPER II</v>
      </c>
      <c r="D804" s="32" t="str">
        <f>'Salary and Cost Data'!B733</f>
        <v>D</v>
      </c>
      <c r="E804" s="32" t="str">
        <f>'Salary and Cost Data'!C733</f>
        <v>D6E2XX</v>
      </c>
      <c r="F804" s="32" t="str">
        <f>'Salary and Cost Data'!D733</f>
        <v>D15</v>
      </c>
      <c r="G804" s="33">
        <f>'Salary and Cost Data'!E733</f>
        <v>5567</v>
      </c>
      <c r="H804" s="33">
        <f>'Salary and Cost Data'!F733</f>
        <v>6124</v>
      </c>
      <c r="I804" s="33">
        <f>'Salary and Cost Data'!G733</f>
        <v>6681</v>
      </c>
      <c r="J804" s="33">
        <f>'Salary and Cost Data'!H733</f>
        <v>7238</v>
      </c>
      <c r="K804" s="33">
        <f>'Salary and Cost Data'!I733</f>
        <v>7794</v>
      </c>
      <c r="L804" s="33">
        <f>'Salary and Cost Data'!J733</f>
        <v>24724</v>
      </c>
      <c r="M804" s="32">
        <f>'Salary and Cost Data'!K733</f>
        <v>1</v>
      </c>
    </row>
    <row r="805" spans="3:13" ht="15.6" hidden="1" x14ac:dyDescent="0.3">
      <c r="C805" s="31" t="str">
        <f>'Salary and Cost Data'!A734</f>
        <v>VETERINARIAN I</v>
      </c>
      <c r="D805" s="32" t="str">
        <f>'Salary and Cost Data'!B734</f>
        <v>C</v>
      </c>
      <c r="E805" s="32" t="str">
        <f>'Salary and Cost Data'!C734</f>
        <v>C9B1XX</v>
      </c>
      <c r="F805" s="32" t="str">
        <f>'Salary and Cost Data'!D734</f>
        <v>C22</v>
      </c>
      <c r="G805" s="33">
        <f>'Salary and Cost Data'!E734</f>
        <v>7814</v>
      </c>
      <c r="H805" s="33">
        <f>'Salary and Cost Data'!F734</f>
        <v>8596</v>
      </c>
      <c r="I805" s="33">
        <f>'Salary and Cost Data'!G734</f>
        <v>9377</v>
      </c>
      <c r="J805" s="33">
        <f>'Salary and Cost Data'!H734</f>
        <v>10159</v>
      </c>
      <c r="K805" s="33">
        <f>'Salary and Cost Data'!I734</f>
        <v>10940</v>
      </c>
      <c r="L805" s="33">
        <f>'Salary and Cost Data'!J734</f>
        <v>24724</v>
      </c>
      <c r="M805" s="32">
        <f>'Salary and Cost Data'!K734</f>
        <v>0</v>
      </c>
    </row>
    <row r="806" spans="3:13" ht="15.6" hidden="1" x14ac:dyDescent="0.3">
      <c r="C806" s="31" t="str">
        <f>'Salary and Cost Data'!A735</f>
        <v>VETERINARIAN II</v>
      </c>
      <c r="D806" s="32" t="str">
        <f>'Salary and Cost Data'!B735</f>
        <v>C</v>
      </c>
      <c r="E806" s="32" t="str">
        <f>'Salary and Cost Data'!C735</f>
        <v>C9B2XX</v>
      </c>
      <c r="F806" s="32" t="str">
        <f>'Salary and Cost Data'!D735</f>
        <v>C24</v>
      </c>
      <c r="G806" s="33">
        <f>'Salary and Cost Data'!E735</f>
        <v>8615</v>
      </c>
      <c r="H806" s="33">
        <f>'Salary and Cost Data'!F735</f>
        <v>9477</v>
      </c>
      <c r="I806" s="33">
        <f>'Salary and Cost Data'!G735</f>
        <v>10338</v>
      </c>
      <c r="J806" s="33">
        <f>'Salary and Cost Data'!H735</f>
        <v>11199</v>
      </c>
      <c r="K806" s="33">
        <f>'Salary and Cost Data'!I735</f>
        <v>12060</v>
      </c>
      <c r="L806" s="33">
        <f>'Salary and Cost Data'!J735</f>
        <v>24724</v>
      </c>
      <c r="M806" s="32">
        <f>'Salary and Cost Data'!K735</f>
        <v>0</v>
      </c>
    </row>
    <row r="807" spans="3:13" ht="15.6" hidden="1" x14ac:dyDescent="0.3">
      <c r="C807" s="31" t="str">
        <f>'Salary and Cost Data'!A736</f>
        <v>VETERINARIAN III</v>
      </c>
      <c r="D807" s="32" t="str">
        <f>'Salary and Cost Data'!B736</f>
        <v>C</v>
      </c>
      <c r="E807" s="32" t="str">
        <f>'Salary and Cost Data'!C736</f>
        <v>C9B3XX</v>
      </c>
      <c r="F807" s="32" t="str">
        <f>'Salary and Cost Data'!D736</f>
        <v>C25</v>
      </c>
      <c r="G807" s="33">
        <f>'Salary and Cost Data'!E736</f>
        <v>9045</v>
      </c>
      <c r="H807" s="33">
        <f>'Salary and Cost Data'!F736</f>
        <v>9950</v>
      </c>
      <c r="I807" s="33">
        <f>'Salary and Cost Data'!G736</f>
        <v>10855</v>
      </c>
      <c r="J807" s="33">
        <f>'Salary and Cost Data'!H736</f>
        <v>11760</v>
      </c>
      <c r="K807" s="33">
        <f>'Salary and Cost Data'!I736</f>
        <v>12664</v>
      </c>
      <c r="L807" s="33">
        <f>'Salary and Cost Data'!J736</f>
        <v>24724</v>
      </c>
      <c r="M807" s="32">
        <f>'Salary and Cost Data'!K736</f>
        <v>0</v>
      </c>
    </row>
    <row r="808" spans="3:13" ht="15.6" hidden="1" x14ac:dyDescent="0.3">
      <c r="C808" s="31" t="str">
        <f>'Salary and Cost Data'!A737</f>
        <v>VETERINARY TECHNOLOGY I</v>
      </c>
      <c r="D808" s="32" t="str">
        <f>'Salary and Cost Data'!B737</f>
        <v>C</v>
      </c>
      <c r="E808" s="32" t="str">
        <f>'Salary and Cost Data'!C737</f>
        <v>C9C1XX</v>
      </c>
      <c r="F808" s="32" t="str">
        <f>'Salary and Cost Data'!D737</f>
        <v>C05</v>
      </c>
      <c r="G808" s="33">
        <f>'Salary and Cost Data'!E737</f>
        <v>3409</v>
      </c>
      <c r="H808" s="33">
        <f>'Salary and Cost Data'!F737</f>
        <v>3750</v>
      </c>
      <c r="I808" s="33">
        <f>'Salary and Cost Data'!G737</f>
        <v>4091</v>
      </c>
      <c r="J808" s="33">
        <f>'Salary and Cost Data'!H737</f>
        <v>4432</v>
      </c>
      <c r="K808" s="33">
        <f>'Salary and Cost Data'!I737</f>
        <v>4773</v>
      </c>
      <c r="L808" s="33">
        <f>'Salary and Cost Data'!J737</f>
        <v>24724</v>
      </c>
      <c r="M808" s="32">
        <f>'Salary and Cost Data'!K737</f>
        <v>1</v>
      </c>
    </row>
    <row r="809" spans="3:13" ht="15.6" hidden="1" x14ac:dyDescent="0.3">
      <c r="C809" s="31" t="str">
        <f>'Salary and Cost Data'!A738</f>
        <v>VETERINARY TECHNOLOGY II</v>
      </c>
      <c r="D809" s="32" t="str">
        <f>'Salary and Cost Data'!B738</f>
        <v>C</v>
      </c>
      <c r="E809" s="32" t="str">
        <f>'Salary and Cost Data'!C738</f>
        <v>C9C2XX</v>
      </c>
      <c r="F809" s="32" t="str">
        <f>'Salary and Cost Data'!D738</f>
        <v>C07</v>
      </c>
      <c r="G809" s="33">
        <f>'Salary and Cost Data'!E738</f>
        <v>3758</v>
      </c>
      <c r="H809" s="33">
        <f>'Salary and Cost Data'!F738</f>
        <v>4134</v>
      </c>
      <c r="I809" s="33">
        <f>'Salary and Cost Data'!G738</f>
        <v>4510</v>
      </c>
      <c r="J809" s="33">
        <f>'Salary and Cost Data'!H738</f>
        <v>4886</v>
      </c>
      <c r="K809" s="33">
        <f>'Salary and Cost Data'!I738</f>
        <v>5262</v>
      </c>
      <c r="L809" s="33">
        <f>'Salary and Cost Data'!J738</f>
        <v>24724</v>
      </c>
      <c r="M809" s="32">
        <f>'Salary and Cost Data'!K738</f>
        <v>1</v>
      </c>
    </row>
    <row r="810" spans="3:13" ht="15.6" hidden="1" x14ac:dyDescent="0.3">
      <c r="C810" s="31" t="str">
        <f>'Salary and Cost Data'!A739</f>
        <v>VETERINARY TECHNOLOGY III</v>
      </c>
      <c r="D810" s="32" t="str">
        <f>'Salary and Cost Data'!B739</f>
        <v>C</v>
      </c>
      <c r="E810" s="32" t="str">
        <f>'Salary and Cost Data'!C739</f>
        <v>C9C3XX</v>
      </c>
      <c r="F810" s="32" t="str">
        <f>'Salary and Cost Data'!D739</f>
        <v>C09</v>
      </c>
      <c r="G810" s="33">
        <f>'Salary and Cost Data'!E739</f>
        <v>4144</v>
      </c>
      <c r="H810" s="33">
        <f>'Salary and Cost Data'!F739</f>
        <v>4559</v>
      </c>
      <c r="I810" s="33">
        <f>'Salary and Cost Data'!G739</f>
        <v>4973</v>
      </c>
      <c r="J810" s="33">
        <f>'Salary and Cost Data'!H739</f>
        <v>5387</v>
      </c>
      <c r="K810" s="33">
        <f>'Salary and Cost Data'!I739</f>
        <v>5801</v>
      </c>
      <c r="L810" s="33">
        <f>'Salary and Cost Data'!J739</f>
        <v>24724</v>
      </c>
      <c r="M810" s="32">
        <f>'Salary and Cost Data'!K739</f>
        <v>1</v>
      </c>
    </row>
    <row r="811" spans="3:13" ht="15.6" hidden="1" x14ac:dyDescent="0.3">
      <c r="C811" s="31" t="str">
        <f>'Salary and Cost Data'!A740</f>
        <v>VETERINARY TECHNOLOGY IV</v>
      </c>
      <c r="D811" s="32" t="str">
        <f>'Salary and Cost Data'!B740</f>
        <v>C</v>
      </c>
      <c r="E811" s="32" t="str">
        <f>'Salary and Cost Data'!C740</f>
        <v>C9C4XX</v>
      </c>
      <c r="F811" s="32" t="str">
        <f>'Salary and Cost Data'!D740</f>
        <v>C11</v>
      </c>
      <c r="G811" s="33">
        <f>'Salary and Cost Data'!E740</f>
        <v>4568</v>
      </c>
      <c r="H811" s="33">
        <f>'Salary and Cost Data'!F740</f>
        <v>5026</v>
      </c>
      <c r="I811" s="33">
        <f>'Salary and Cost Data'!G740</f>
        <v>5483</v>
      </c>
      <c r="J811" s="33">
        <f>'Salary and Cost Data'!H740</f>
        <v>5940</v>
      </c>
      <c r="K811" s="33">
        <f>'Salary and Cost Data'!I740</f>
        <v>6396</v>
      </c>
      <c r="L811" s="33">
        <f>'Salary and Cost Data'!J740</f>
        <v>24724</v>
      </c>
      <c r="M811" s="32">
        <f>'Salary and Cost Data'!K740</f>
        <v>1</v>
      </c>
    </row>
    <row r="812" spans="3:13" ht="15.6" hidden="1" x14ac:dyDescent="0.3">
      <c r="C812" s="31" t="str">
        <f>'Salary and Cost Data'!A741</f>
        <v>WEBMASTER I</v>
      </c>
      <c r="D812" s="32" t="str">
        <f>'Salary and Cost Data'!B741</f>
        <v>T</v>
      </c>
      <c r="E812" s="32" t="str">
        <f>'Salary and Cost Data'!C741</f>
        <v>T1K1XX</v>
      </c>
      <c r="F812" s="32" t="str">
        <f>'Salary and Cost Data'!D741</f>
        <v>T06</v>
      </c>
      <c r="G812" s="33">
        <f>'Salary and Cost Data'!E741</f>
        <v>4578</v>
      </c>
      <c r="H812" s="33">
        <f>'Salary and Cost Data'!F741</f>
        <v>5262</v>
      </c>
      <c r="I812" s="33">
        <f>'Salary and Cost Data'!G741</f>
        <v>5945</v>
      </c>
      <c r="J812" s="33">
        <f>'Salary and Cost Data'!H741</f>
        <v>6629</v>
      </c>
      <c r="K812" s="33">
        <f>'Salary and Cost Data'!I741</f>
        <v>7312</v>
      </c>
      <c r="L812" s="33">
        <f>'Salary and Cost Data'!J741</f>
        <v>24724</v>
      </c>
      <c r="M812" s="32" t="str">
        <f>'Salary and Cost Data'!K741</f>
        <v>0</v>
      </c>
    </row>
    <row r="813" spans="3:13" ht="15.6" hidden="1" x14ac:dyDescent="0.3">
      <c r="C813" s="31" t="str">
        <f>'Salary and Cost Data'!A742</f>
        <v>WEBMASTER II</v>
      </c>
      <c r="D813" s="32" t="str">
        <f>'Salary and Cost Data'!B742</f>
        <v>T</v>
      </c>
      <c r="E813" s="32" t="str">
        <f>'Salary and Cost Data'!C742</f>
        <v>T1K2XX</v>
      </c>
      <c r="F813" s="32" t="str">
        <f>'Salary and Cost Data'!D742</f>
        <v>T09</v>
      </c>
      <c r="G813" s="33">
        <f>'Salary and Cost Data'!E742</f>
        <v>5299</v>
      </c>
      <c r="H813" s="33">
        <f>'Salary and Cost Data'!F742</f>
        <v>6091</v>
      </c>
      <c r="I813" s="33">
        <f>'Salary and Cost Data'!G742</f>
        <v>6882</v>
      </c>
      <c r="J813" s="33">
        <f>'Salary and Cost Data'!H742</f>
        <v>7674</v>
      </c>
      <c r="K813" s="33">
        <f>'Salary and Cost Data'!I742</f>
        <v>8465</v>
      </c>
      <c r="L813" s="33">
        <f>'Salary and Cost Data'!J742</f>
        <v>24724</v>
      </c>
      <c r="M813" s="32" t="str">
        <f>'Salary and Cost Data'!K742</f>
        <v>0</v>
      </c>
    </row>
    <row r="814" spans="3:13" ht="15.6" hidden="1" x14ac:dyDescent="0.3">
      <c r="C814" s="31" t="str">
        <f>'Salary and Cost Data'!A743</f>
        <v>WEBMASTER III</v>
      </c>
      <c r="D814" s="32" t="str">
        <f>'Salary and Cost Data'!B743</f>
        <v>T</v>
      </c>
      <c r="E814" s="32" t="str">
        <f>'Salary and Cost Data'!C743</f>
        <v>T1K3XX</v>
      </c>
      <c r="F814" s="32" t="str">
        <f>'Salary and Cost Data'!D743</f>
        <v>T12</v>
      </c>
      <c r="G814" s="33">
        <f>'Salary and Cost Data'!E743</f>
        <v>6134</v>
      </c>
      <c r="H814" s="33">
        <f>'Salary and Cost Data'!F743</f>
        <v>7050</v>
      </c>
      <c r="I814" s="33">
        <f>'Salary and Cost Data'!G743</f>
        <v>7966</v>
      </c>
      <c r="J814" s="33">
        <f>'Salary and Cost Data'!H743</f>
        <v>8882</v>
      </c>
      <c r="K814" s="33">
        <f>'Salary and Cost Data'!I743</f>
        <v>9798</v>
      </c>
      <c r="L814" s="33">
        <f>'Salary and Cost Data'!J743</f>
        <v>24724</v>
      </c>
      <c r="M814" s="32" t="str">
        <f>'Salary and Cost Data'!K743</f>
        <v>0</v>
      </c>
    </row>
    <row r="815" spans="3:13" ht="15.6" hidden="1" x14ac:dyDescent="0.3">
      <c r="C815" s="31" t="str">
        <f>'Salary and Cost Data'!A744</f>
        <v>WEBMASTER IV</v>
      </c>
      <c r="D815" s="32" t="str">
        <f>'Salary and Cost Data'!B744</f>
        <v>T</v>
      </c>
      <c r="E815" s="32" t="str">
        <f>'Salary and Cost Data'!C744</f>
        <v>T1K4XX</v>
      </c>
      <c r="F815" s="32" t="str">
        <f>'Salary and Cost Data'!D744</f>
        <v>T15</v>
      </c>
      <c r="G815" s="33">
        <f>'Salary and Cost Data'!E744</f>
        <v>7100</v>
      </c>
      <c r="H815" s="33">
        <f>'Salary and Cost Data'!F744</f>
        <v>8161</v>
      </c>
      <c r="I815" s="33">
        <f>'Salary and Cost Data'!G744</f>
        <v>9221</v>
      </c>
      <c r="J815" s="33">
        <f>'Salary and Cost Data'!H744</f>
        <v>10282</v>
      </c>
      <c r="K815" s="33">
        <f>'Salary and Cost Data'!I744</f>
        <v>11342</v>
      </c>
      <c r="L815" s="33">
        <f>'Salary and Cost Data'!J744</f>
        <v>24724</v>
      </c>
      <c r="M815" s="32" t="str">
        <f>'Salary and Cost Data'!K744</f>
        <v>0</v>
      </c>
    </row>
    <row r="816" spans="3:13" ht="15.6" hidden="1" x14ac:dyDescent="0.3">
      <c r="C816" s="31" t="str">
        <f>'Salary and Cost Data'!A745</f>
        <v>WEBMASTER V</v>
      </c>
      <c r="D816" s="32" t="str">
        <f>'Salary and Cost Data'!B745</f>
        <v>T</v>
      </c>
      <c r="E816" s="32" t="str">
        <f>'Salary and Cost Data'!C745</f>
        <v>T1K5XX</v>
      </c>
      <c r="F816" s="32" t="str">
        <f>'Salary and Cost Data'!D745</f>
        <v>T17</v>
      </c>
      <c r="G816" s="33">
        <f>'Salary and Cost Data'!E745</f>
        <v>7828</v>
      </c>
      <c r="H816" s="33">
        <f>'Salary and Cost Data'!F745</f>
        <v>8997</v>
      </c>
      <c r="I816" s="33">
        <f>'Salary and Cost Data'!G745</f>
        <v>10166</v>
      </c>
      <c r="J816" s="33">
        <f>'Salary and Cost Data'!H745</f>
        <v>11335</v>
      </c>
      <c r="K816" s="33">
        <f>'Salary and Cost Data'!I745</f>
        <v>12504</v>
      </c>
      <c r="L816" s="33">
        <f>'Salary and Cost Data'!J745</f>
        <v>24724</v>
      </c>
      <c r="M816" s="32" t="str">
        <f>'Salary and Cost Data'!K745</f>
        <v>0</v>
      </c>
    </row>
    <row r="817" spans="3:13" ht="15.6" hidden="1" x14ac:dyDescent="0.3">
      <c r="C817" s="31" t="str">
        <f>'Salary and Cost Data'!A746</f>
        <v>WEBMASTER VI</v>
      </c>
      <c r="D817" s="32" t="str">
        <f>'Salary and Cost Data'!B746</f>
        <v>T</v>
      </c>
      <c r="E817" s="32" t="str">
        <f>'Salary and Cost Data'!C746</f>
        <v>T1K6XX</v>
      </c>
      <c r="F817" s="32" t="str">
        <f>'Salary and Cost Data'!D746</f>
        <v>T19</v>
      </c>
      <c r="G817" s="33">
        <f>'Salary and Cost Data'!E746</f>
        <v>8630</v>
      </c>
      <c r="H817" s="33">
        <f>'Salary and Cost Data'!F746</f>
        <v>9919</v>
      </c>
      <c r="I817" s="33">
        <f>'Salary and Cost Data'!G746</f>
        <v>11208</v>
      </c>
      <c r="J817" s="33">
        <f>'Salary and Cost Data'!H746</f>
        <v>12497</v>
      </c>
      <c r="K817" s="33">
        <f>'Salary and Cost Data'!I746</f>
        <v>13786</v>
      </c>
      <c r="L817" s="33">
        <f>'Salary and Cost Data'!J746</f>
        <v>24724</v>
      </c>
      <c r="M817" s="32" t="str">
        <f>'Salary and Cost Data'!K746</f>
        <v>0</v>
      </c>
    </row>
    <row r="818" spans="3:13" ht="15.6" hidden="1" x14ac:dyDescent="0.3">
      <c r="C818" s="31" t="str">
        <f>'Salary and Cost Data'!A747</f>
        <v>WILDLIFE MANAGER I</v>
      </c>
      <c r="D818" s="32" t="str">
        <f>'Salary and Cost Data'!B747</f>
        <v>H</v>
      </c>
      <c r="E818" s="32" t="str">
        <f>'Salary and Cost Data'!C747</f>
        <v>H6U1XX</v>
      </c>
      <c r="F818" s="32" t="str">
        <f>'Salary and Cost Data'!D747</f>
        <v>H12</v>
      </c>
      <c r="G818" s="33">
        <f>'Salary and Cost Data'!E747</f>
        <v>4809</v>
      </c>
      <c r="H818" s="33">
        <f>'Salary and Cost Data'!F747</f>
        <v>5531</v>
      </c>
      <c r="I818" s="33">
        <f>'Salary and Cost Data'!G747</f>
        <v>6252</v>
      </c>
      <c r="J818" s="33">
        <f>'Salary and Cost Data'!H747</f>
        <v>6974</v>
      </c>
      <c r="K818" s="33">
        <f>'Salary and Cost Data'!I747</f>
        <v>7695</v>
      </c>
      <c r="L818" s="33">
        <f>'Salary and Cost Data'!J747</f>
        <v>24724</v>
      </c>
      <c r="M818" s="32">
        <f>'Salary and Cost Data'!K747</f>
        <v>0</v>
      </c>
    </row>
    <row r="819" spans="3:13" ht="15.6" hidden="1" x14ac:dyDescent="0.3">
      <c r="C819" s="31" t="str">
        <f>'Salary and Cost Data'!A748</f>
        <v>WILDLIFE MANAGER II</v>
      </c>
      <c r="D819" s="32" t="str">
        <f>'Salary and Cost Data'!B748</f>
        <v>H</v>
      </c>
      <c r="E819" s="32" t="str">
        <f>'Salary and Cost Data'!C748</f>
        <v>H6U2XX</v>
      </c>
      <c r="F819" s="32" t="str">
        <f>'Salary and Cost Data'!D748</f>
        <v>H13</v>
      </c>
      <c r="G819" s="33">
        <f>'Salary and Cost Data'!E748</f>
        <v>5050</v>
      </c>
      <c r="H819" s="33">
        <f>'Salary and Cost Data'!F748</f>
        <v>5808</v>
      </c>
      <c r="I819" s="33">
        <f>'Salary and Cost Data'!G748</f>
        <v>6565</v>
      </c>
      <c r="J819" s="33">
        <f>'Salary and Cost Data'!H748</f>
        <v>7323</v>
      </c>
      <c r="K819" s="33">
        <f>'Salary and Cost Data'!I748</f>
        <v>8080</v>
      </c>
      <c r="L819" s="33">
        <f>'Salary and Cost Data'!J748</f>
        <v>24724</v>
      </c>
      <c r="M819" s="32">
        <f>'Salary and Cost Data'!K748</f>
        <v>0</v>
      </c>
    </row>
    <row r="820" spans="3:13" ht="15.6" hidden="1" x14ac:dyDescent="0.3">
      <c r="C820" s="31" t="str">
        <f>'Salary and Cost Data'!A749</f>
        <v>WILDLIFE MANAGER III</v>
      </c>
      <c r="D820" s="32" t="str">
        <f>'Salary and Cost Data'!B749</f>
        <v>H</v>
      </c>
      <c r="E820" s="32" t="str">
        <f>'Salary and Cost Data'!C749</f>
        <v>H6U3XX</v>
      </c>
      <c r="F820" s="32" t="str">
        <f>'Salary and Cost Data'!D749</f>
        <v>H14</v>
      </c>
      <c r="G820" s="33">
        <f>'Salary and Cost Data'!E749</f>
        <v>5302</v>
      </c>
      <c r="H820" s="33">
        <f>'Salary and Cost Data'!F749</f>
        <v>6098</v>
      </c>
      <c r="I820" s="33">
        <f>'Salary and Cost Data'!G749</f>
        <v>6893</v>
      </c>
      <c r="J820" s="33">
        <f>'Salary and Cost Data'!H749</f>
        <v>7689</v>
      </c>
      <c r="K820" s="33">
        <f>'Salary and Cost Data'!I749</f>
        <v>8484</v>
      </c>
      <c r="L820" s="33">
        <f>'Salary and Cost Data'!J749</f>
        <v>24724</v>
      </c>
      <c r="M820" s="32">
        <f>'Salary and Cost Data'!K749</f>
        <v>0</v>
      </c>
    </row>
    <row r="821" spans="3:13" ht="15.6" hidden="1" x14ac:dyDescent="0.3">
      <c r="C821" s="31" t="str">
        <f>'Salary and Cost Data'!A750</f>
        <v>WILDLIFE MANAGER IV</v>
      </c>
      <c r="D821" s="32" t="str">
        <f>'Salary and Cost Data'!B750</f>
        <v>H</v>
      </c>
      <c r="E821" s="32" t="str">
        <f>'Salary and Cost Data'!C750</f>
        <v>H6U4XX</v>
      </c>
      <c r="F821" s="32" t="str">
        <f>'Salary and Cost Data'!D750</f>
        <v>H17</v>
      </c>
      <c r="G821" s="33">
        <f>'Salary and Cost Data'!E750</f>
        <v>6138</v>
      </c>
      <c r="H821" s="33">
        <f>'Salary and Cost Data'!F750</f>
        <v>7059</v>
      </c>
      <c r="I821" s="33">
        <f>'Salary and Cost Data'!G750</f>
        <v>7979</v>
      </c>
      <c r="J821" s="33">
        <f>'Salary and Cost Data'!H750</f>
        <v>8900</v>
      </c>
      <c r="K821" s="33">
        <f>'Salary and Cost Data'!I750</f>
        <v>9821</v>
      </c>
      <c r="L821" s="33">
        <f>'Salary and Cost Data'!J750</f>
        <v>24724</v>
      </c>
      <c r="M821" s="32">
        <f>'Salary and Cost Data'!K750</f>
        <v>0</v>
      </c>
    </row>
    <row r="822" spans="3:13" ht="15.6" hidden="1" x14ac:dyDescent="0.3">
      <c r="C822" s="31" t="str">
        <f>'Salary and Cost Data'!A751</f>
        <v>WILDLIFE MANAGER V</v>
      </c>
      <c r="D822" s="32" t="str">
        <f>'Salary and Cost Data'!B751</f>
        <v>H</v>
      </c>
      <c r="E822" s="32" t="str">
        <f>'Salary and Cost Data'!C751</f>
        <v>H6U5XX</v>
      </c>
      <c r="F822" s="32" t="str">
        <f>'Salary and Cost Data'!D751</f>
        <v>H19</v>
      </c>
      <c r="G822" s="33">
        <f>'Salary and Cost Data'!E751</f>
        <v>6767</v>
      </c>
      <c r="H822" s="33">
        <f>'Salary and Cost Data'!F751</f>
        <v>7782</v>
      </c>
      <c r="I822" s="33">
        <f>'Salary and Cost Data'!G751</f>
        <v>8797</v>
      </c>
      <c r="J822" s="33">
        <f>'Salary and Cost Data'!H751</f>
        <v>9812</v>
      </c>
      <c r="K822" s="33">
        <f>'Salary and Cost Data'!I751</f>
        <v>10827</v>
      </c>
      <c r="L822" s="33">
        <f>'Salary and Cost Data'!J751</f>
        <v>24724</v>
      </c>
      <c r="M822" s="32">
        <f>'Salary and Cost Data'!K751</f>
        <v>0</v>
      </c>
    </row>
    <row r="823" spans="3:13" ht="15.6" hidden="1" x14ac:dyDescent="0.3">
      <c r="C823" s="31" t="str">
        <f>'Salary and Cost Data'!A752</f>
        <v>WILDLIFE MANAGER VI</v>
      </c>
      <c r="D823" s="32" t="str">
        <f>'Salary and Cost Data'!B752</f>
        <v>H</v>
      </c>
      <c r="E823" s="32" t="str">
        <f>'Salary and Cost Data'!C752</f>
        <v>H6U6XX</v>
      </c>
      <c r="F823" s="32" t="str">
        <f>'Salary and Cost Data'!D752</f>
        <v>H21</v>
      </c>
      <c r="G823" s="33">
        <f>'Salary and Cost Data'!E752</f>
        <v>7460</v>
      </c>
      <c r="H823" s="33">
        <f>'Salary and Cost Data'!F752</f>
        <v>8580</v>
      </c>
      <c r="I823" s="33">
        <f>'Salary and Cost Data'!G752</f>
        <v>9700</v>
      </c>
      <c r="J823" s="33">
        <f>'Salary and Cost Data'!H752</f>
        <v>10819</v>
      </c>
      <c r="K823" s="33">
        <f>'Salary and Cost Data'!I752</f>
        <v>11938</v>
      </c>
      <c r="L823" s="33">
        <f>'Salary and Cost Data'!J752</f>
        <v>24724</v>
      </c>
      <c r="M823" s="32">
        <f>'Salary and Cost Data'!K752</f>
        <v>0</v>
      </c>
    </row>
    <row r="824" spans="3:13" ht="15.6" hidden="1" x14ac:dyDescent="0.3">
      <c r="C824" s="31" t="str">
        <f>'Salary and Cost Data'!A753</f>
        <v>YOUTH SERV ADMIN</v>
      </c>
      <c r="D824" s="32" t="str">
        <f>'Salary and Cost Data'!B753</f>
        <v>H</v>
      </c>
      <c r="E824" s="32" t="str">
        <f>'Salary and Cost Data'!C753</f>
        <v>H6V5XX</v>
      </c>
      <c r="F824" s="32" t="str">
        <f>'Salary and Cost Data'!D753</f>
        <v>H21</v>
      </c>
      <c r="G824" s="33">
        <f>'Salary and Cost Data'!E753</f>
        <v>7460</v>
      </c>
      <c r="H824" s="33">
        <f>'Salary and Cost Data'!F753</f>
        <v>8580</v>
      </c>
      <c r="I824" s="33">
        <f>'Salary and Cost Data'!G753</f>
        <v>9700</v>
      </c>
      <c r="J824" s="33">
        <f>'Salary and Cost Data'!H753</f>
        <v>10819</v>
      </c>
      <c r="K824" s="33">
        <f>'Salary and Cost Data'!I753</f>
        <v>11938</v>
      </c>
      <c r="L824" s="33">
        <f>'Salary and Cost Data'!J753</f>
        <v>24724</v>
      </c>
      <c r="M824" s="32">
        <f>'Salary and Cost Data'!K753</f>
        <v>0</v>
      </c>
    </row>
    <row r="825" spans="3:13" ht="15.6" hidden="1" x14ac:dyDescent="0.3">
      <c r="C825" s="31" t="str">
        <f>'Salary and Cost Data'!A754</f>
        <v>YOUTH SERV COUNSELOR I</v>
      </c>
      <c r="D825" s="32" t="str">
        <f>'Salary and Cost Data'!B754</f>
        <v>H</v>
      </c>
      <c r="E825" s="32" t="str">
        <f>'Salary and Cost Data'!C754</f>
        <v>H6V1XX</v>
      </c>
      <c r="F825" s="32" t="str">
        <f>'Salary and Cost Data'!D754</f>
        <v>H12</v>
      </c>
      <c r="G825" s="33">
        <f>'Salary and Cost Data'!E754</f>
        <v>4809</v>
      </c>
      <c r="H825" s="33">
        <f>'Salary and Cost Data'!F754</f>
        <v>5531</v>
      </c>
      <c r="I825" s="33">
        <f>'Salary and Cost Data'!G754</f>
        <v>6252</v>
      </c>
      <c r="J825" s="33">
        <f>'Salary and Cost Data'!H754</f>
        <v>6974</v>
      </c>
      <c r="K825" s="33">
        <f>'Salary and Cost Data'!I754</f>
        <v>7695</v>
      </c>
      <c r="L825" s="33">
        <f>'Salary and Cost Data'!J754</f>
        <v>24724</v>
      </c>
      <c r="M825" s="32">
        <f>'Salary and Cost Data'!K754</f>
        <v>1</v>
      </c>
    </row>
    <row r="826" spans="3:13" ht="15.6" hidden="1" x14ac:dyDescent="0.3">
      <c r="C826" s="31" t="str">
        <f>'Salary and Cost Data'!A755</f>
        <v>YOUTH SERV COUNSELOR II</v>
      </c>
      <c r="D826" s="32" t="str">
        <f>'Salary and Cost Data'!B755</f>
        <v>H</v>
      </c>
      <c r="E826" s="32" t="str">
        <f>'Salary and Cost Data'!C755</f>
        <v>H6V2XX</v>
      </c>
      <c r="F826" s="32" t="str">
        <f>'Salary and Cost Data'!D755</f>
        <v>H15</v>
      </c>
      <c r="G826" s="33">
        <f>'Salary and Cost Data'!E755</f>
        <v>5567</v>
      </c>
      <c r="H826" s="33">
        <f>'Salary and Cost Data'!F755</f>
        <v>6403</v>
      </c>
      <c r="I826" s="33">
        <f>'Salary and Cost Data'!G755</f>
        <v>7238</v>
      </c>
      <c r="J826" s="33">
        <f>'Salary and Cost Data'!H755</f>
        <v>8073</v>
      </c>
      <c r="K826" s="33">
        <f>'Salary and Cost Data'!I755</f>
        <v>8908</v>
      </c>
      <c r="L826" s="33">
        <f>'Salary and Cost Data'!J755</f>
        <v>24724</v>
      </c>
      <c r="M826" s="32">
        <f>'Salary and Cost Data'!K755</f>
        <v>1</v>
      </c>
    </row>
    <row r="827" spans="3:13" ht="15.6" hidden="1" x14ac:dyDescent="0.3">
      <c r="C827" s="31" t="str">
        <f>'Salary and Cost Data'!A756</f>
        <v>YOUTH SERV COUNSELOR III</v>
      </c>
      <c r="D827" s="32" t="str">
        <f>'Salary and Cost Data'!B756</f>
        <v>H</v>
      </c>
      <c r="E827" s="32" t="str">
        <f>'Salary and Cost Data'!C756</f>
        <v>H6V3XX</v>
      </c>
      <c r="F827" s="32" t="str">
        <f>'Salary and Cost Data'!D756</f>
        <v>H18</v>
      </c>
      <c r="G827" s="33">
        <f>'Salary and Cost Data'!E756</f>
        <v>6445</v>
      </c>
      <c r="H827" s="33">
        <f>'Salary and Cost Data'!F756</f>
        <v>7412</v>
      </c>
      <c r="I827" s="33">
        <f>'Salary and Cost Data'!G756</f>
        <v>8378</v>
      </c>
      <c r="J827" s="33">
        <f>'Salary and Cost Data'!H756</f>
        <v>9345</v>
      </c>
      <c r="K827" s="33">
        <f>'Salary and Cost Data'!I756</f>
        <v>10312</v>
      </c>
      <c r="L827" s="33">
        <f>'Salary and Cost Data'!J756</f>
        <v>24724</v>
      </c>
      <c r="M827" s="32">
        <f>'Salary and Cost Data'!K756</f>
        <v>0</v>
      </c>
    </row>
    <row r="828" spans="3:13" ht="15.6" hidden="1" x14ac:dyDescent="0.3">
      <c r="C828" s="31" t="str">
        <f>'Salary and Cost Data'!A757</f>
        <v>DENTIST I</v>
      </c>
      <c r="D828" s="32" t="str">
        <f>'Salary and Cost Data'!B757</f>
        <v>C</v>
      </c>
      <c r="E828" s="32" t="str">
        <f>'Salary and Cost Data'!C757</f>
        <v>C1H1XX</v>
      </c>
      <c r="F828" s="32" t="str">
        <f>'Salary and Cost Data'!D757</f>
        <v>C30</v>
      </c>
      <c r="G828" s="33">
        <f>'Salary and Cost Data'!E757</f>
        <v>11544</v>
      </c>
      <c r="H828" s="33">
        <f>'Salary and Cost Data'!F757</f>
        <v>12699</v>
      </c>
      <c r="I828" s="33">
        <f>'Salary and Cost Data'!G757</f>
        <v>13854</v>
      </c>
      <c r="J828" s="33">
        <f>'Salary and Cost Data'!H757</f>
        <v>15009</v>
      </c>
      <c r="K828" s="33">
        <f>'Salary and Cost Data'!I757</f>
        <v>16163</v>
      </c>
      <c r="L828" s="33">
        <f>'Salary and Cost Data'!J757</f>
        <v>43912</v>
      </c>
      <c r="M828" s="32">
        <f>'Salary and Cost Data'!K757</f>
        <v>0</v>
      </c>
    </row>
    <row r="829" spans="3:13" ht="15.6" hidden="1" x14ac:dyDescent="0.3">
      <c r="C829" s="31" t="str">
        <f>'Salary and Cost Data'!A758</f>
        <v>DENTIST II</v>
      </c>
      <c r="D829" s="32" t="str">
        <f>'Salary and Cost Data'!B758</f>
        <v>C</v>
      </c>
      <c r="E829" s="32" t="str">
        <f>'Salary and Cost Data'!C758</f>
        <v>C1H2XX</v>
      </c>
      <c r="F829" s="32" t="str">
        <f>'Salary and Cost Data'!D758</f>
        <v>C31</v>
      </c>
      <c r="G829" s="33">
        <f>'Salary and Cost Data'!E758</f>
        <v>12121</v>
      </c>
      <c r="H829" s="33">
        <f>'Salary and Cost Data'!F758</f>
        <v>13334</v>
      </c>
      <c r="I829" s="33">
        <f>'Salary and Cost Data'!G758</f>
        <v>14547</v>
      </c>
      <c r="J829" s="33">
        <f>'Salary and Cost Data'!H758</f>
        <v>15759</v>
      </c>
      <c r="K829" s="33">
        <f>'Salary and Cost Data'!I758</f>
        <v>16970</v>
      </c>
      <c r="L829" s="33">
        <f>'Salary and Cost Data'!J758</f>
        <v>43912</v>
      </c>
      <c r="M829" s="32">
        <f>'Salary and Cost Data'!K758</f>
        <v>0</v>
      </c>
    </row>
    <row r="830" spans="3:13" ht="15.6" hidden="1" x14ac:dyDescent="0.3">
      <c r="C830" s="31" t="str">
        <f>'Salary and Cost Data'!A759</f>
        <v>DENTIST III</v>
      </c>
      <c r="D830" s="32" t="str">
        <f>'Salary and Cost Data'!B759</f>
        <v>C</v>
      </c>
      <c r="E830" s="32" t="str">
        <f>'Salary and Cost Data'!C759</f>
        <v>C1H3XX</v>
      </c>
      <c r="F830" s="32" t="str">
        <f>'Salary and Cost Data'!D759</f>
        <v>C33</v>
      </c>
      <c r="G830" s="33">
        <f>'Salary and Cost Data'!E759</f>
        <v>13364</v>
      </c>
      <c r="H830" s="33">
        <f>'Salary and Cost Data'!F759</f>
        <v>14701</v>
      </c>
      <c r="I830" s="33">
        <f>'Salary and Cost Data'!G759</f>
        <v>16037</v>
      </c>
      <c r="J830" s="33">
        <f>'Salary and Cost Data'!H759</f>
        <v>17374</v>
      </c>
      <c r="K830" s="33">
        <f>'Salary and Cost Data'!I759</f>
        <v>18710</v>
      </c>
      <c r="L830" s="33">
        <f>'Salary and Cost Data'!J759</f>
        <v>43912</v>
      </c>
      <c r="M830" s="32">
        <f>'Salary and Cost Data'!K759</f>
        <v>0</v>
      </c>
    </row>
    <row r="831" spans="3:13" ht="15.6" hidden="1" x14ac:dyDescent="0.3">
      <c r="C831" s="31" t="str">
        <f>'Salary and Cost Data'!A760</f>
        <v>PHYSICIAN I</v>
      </c>
      <c r="D831" s="32" t="str">
        <f>'Salary and Cost Data'!B760</f>
        <v>C</v>
      </c>
      <c r="E831" s="32" t="str">
        <f>'Salary and Cost Data'!C760</f>
        <v>C1J1XX</v>
      </c>
      <c r="F831" s="32" t="str">
        <f>'Salary and Cost Data'!D760</f>
        <v>C34</v>
      </c>
      <c r="G831" s="33">
        <f>'Salary and Cost Data'!E760</f>
        <v>14032</v>
      </c>
      <c r="H831" s="33">
        <f>'Salary and Cost Data'!F760</f>
        <v>15436</v>
      </c>
      <c r="I831" s="33">
        <f>'Salary and Cost Data'!G760</f>
        <v>16839</v>
      </c>
      <c r="J831" s="33">
        <f>'Salary and Cost Data'!H760</f>
        <v>18242</v>
      </c>
      <c r="K831" s="33">
        <f>'Salary and Cost Data'!I760</f>
        <v>19645</v>
      </c>
      <c r="L831" s="33">
        <f>'Salary and Cost Data'!J760</f>
        <v>43912</v>
      </c>
      <c r="M831" s="32">
        <f>'Salary and Cost Data'!K760</f>
        <v>0</v>
      </c>
    </row>
    <row r="832" spans="3:13" ht="15.6" hidden="1" x14ac:dyDescent="0.3">
      <c r="C832" s="31" t="str">
        <f>'Salary and Cost Data'!A761</f>
        <v>PHYSICIAN II</v>
      </c>
      <c r="D832" s="32" t="str">
        <f>'Salary and Cost Data'!B761</f>
        <v>C</v>
      </c>
      <c r="E832" s="32" t="str">
        <f>'Salary and Cost Data'!C761</f>
        <v>C1J2XX</v>
      </c>
      <c r="F832" s="32" t="str">
        <f>'Salary and Cost Data'!D761</f>
        <v>C35</v>
      </c>
      <c r="G832" s="33">
        <f>'Salary and Cost Data'!E761</f>
        <v>14733</v>
      </c>
      <c r="H832" s="33">
        <f>'Salary and Cost Data'!F761</f>
        <v>16207</v>
      </c>
      <c r="I832" s="33">
        <f>'Salary and Cost Data'!G761</f>
        <v>17681</v>
      </c>
      <c r="J832" s="33">
        <f>'Salary and Cost Data'!H761</f>
        <v>19155</v>
      </c>
      <c r="K832" s="33">
        <f>'Salary and Cost Data'!I761</f>
        <v>20628</v>
      </c>
      <c r="L832" s="33">
        <f>'Salary and Cost Data'!J761</f>
        <v>43912</v>
      </c>
      <c r="M832" s="32">
        <f>'Salary and Cost Data'!K761</f>
        <v>0</v>
      </c>
    </row>
    <row r="833" spans="3:13" ht="15.6" hidden="1" x14ac:dyDescent="0.3">
      <c r="C833" s="31" t="str">
        <f>'Salary and Cost Data'!A762</f>
        <v>PUB HLTH MED ADMIN I</v>
      </c>
      <c r="D833" s="32" t="str">
        <f>'Salary and Cost Data'!B762</f>
        <v>C</v>
      </c>
      <c r="E833" s="32" t="str">
        <f>'Salary and Cost Data'!C762</f>
        <v>C1K1XX</v>
      </c>
      <c r="F833" s="32" t="str">
        <f>'Salary and Cost Data'!D762</f>
        <v>C34</v>
      </c>
      <c r="G833" s="33">
        <f>'Salary and Cost Data'!E762</f>
        <v>14032</v>
      </c>
      <c r="H833" s="33">
        <f>'Salary and Cost Data'!F762</f>
        <v>15436</v>
      </c>
      <c r="I833" s="33">
        <f>'Salary and Cost Data'!G762</f>
        <v>16839</v>
      </c>
      <c r="J833" s="33">
        <f>'Salary and Cost Data'!H762</f>
        <v>18242</v>
      </c>
      <c r="K833" s="33">
        <f>'Salary and Cost Data'!I762</f>
        <v>19645</v>
      </c>
      <c r="L833" s="33">
        <f>'Salary and Cost Data'!J762</f>
        <v>43912</v>
      </c>
      <c r="M833" s="32">
        <f>'Salary and Cost Data'!K762</f>
        <v>0</v>
      </c>
    </row>
    <row r="834" spans="3:13" ht="15.6" hidden="1" x14ac:dyDescent="0.3">
      <c r="C834" s="31" t="str">
        <f>'Salary and Cost Data'!A763</f>
        <v>PUB HLTH MED ADMIN II</v>
      </c>
      <c r="D834" s="32" t="str">
        <f>'Salary and Cost Data'!B763</f>
        <v>C</v>
      </c>
      <c r="E834" s="32" t="str">
        <f>'Salary and Cost Data'!C763</f>
        <v>C1K2XX</v>
      </c>
      <c r="F834" s="32" t="str">
        <f>'Salary and Cost Data'!D763</f>
        <v>C37</v>
      </c>
      <c r="G834" s="33">
        <f>'Salary and Cost Data'!E763</f>
        <v>16244</v>
      </c>
      <c r="H834" s="33">
        <f>'Salary and Cost Data'!F763</f>
        <v>17869</v>
      </c>
      <c r="I834" s="33">
        <f>'Salary and Cost Data'!G763</f>
        <v>19494</v>
      </c>
      <c r="J834" s="33">
        <f>'Salary and Cost Data'!H763</f>
        <v>21118</v>
      </c>
      <c r="K834" s="33">
        <f>'Salary and Cost Data'!I763</f>
        <v>22742</v>
      </c>
      <c r="L834" s="33">
        <f>'Salary and Cost Data'!J763</f>
        <v>43912</v>
      </c>
      <c r="M834" s="32">
        <f>'Salary and Cost Data'!K763</f>
        <v>0</v>
      </c>
    </row>
    <row r="835" spans="3:13" ht="15.6" hidden="1" x14ac:dyDescent="0.3">
      <c r="C835" s="31" t="str">
        <f>'Salary and Cost Data'!A764</f>
        <v>STATE PATROL TROOPER CADET</v>
      </c>
      <c r="D835" s="32" t="str">
        <f>'Salary and Cost Data'!B764</f>
        <v>A</v>
      </c>
      <c r="E835" s="32" t="str">
        <f>'Salary and Cost Data'!C764</f>
        <v>A4D1TX</v>
      </c>
      <c r="F835" s="32" t="str">
        <f>'Salary and Cost Data'!D764</f>
        <v>A91</v>
      </c>
      <c r="G835" s="33">
        <f>'Salary and Cost Data'!E764</f>
        <v>6509</v>
      </c>
      <c r="H835" s="33">
        <f>'Salary and Cost Data'!F764</f>
        <v>6681</v>
      </c>
      <c r="I835" s="33">
        <f>'Salary and Cost Data'!G764</f>
        <v>6852</v>
      </c>
      <c r="J835" s="33">
        <f>'Salary and Cost Data'!H764</f>
        <v>7023</v>
      </c>
      <c r="K835" s="33">
        <f>'Salary and Cost Data'!I764</f>
        <v>7194</v>
      </c>
      <c r="L835" s="33">
        <f>'Salary and Cost Data'!J764</f>
        <v>24724</v>
      </c>
      <c r="M835" s="32">
        <f>'Salary and Cost Data'!K764</f>
        <v>0</v>
      </c>
    </row>
    <row r="836" spans="3:13" ht="15.6" hidden="1" x14ac:dyDescent="0.3">
      <c r="C836" s="31" t="str">
        <f>'Salary and Cost Data'!A765</f>
        <v>STATE PATROL TROOPER I</v>
      </c>
      <c r="D836" s="32" t="str">
        <f>'Salary and Cost Data'!B765</f>
        <v>A</v>
      </c>
      <c r="E836" s="32" t="str">
        <f>'Salary and Cost Data'!C765</f>
        <v>A4D2XX</v>
      </c>
      <c r="F836" s="32" t="str">
        <f>'Salary and Cost Data'!D765</f>
        <v>A92</v>
      </c>
      <c r="G836" s="33">
        <f>'Salary and Cost Data'!E765</f>
        <v>7635</v>
      </c>
      <c r="H836" s="33">
        <f>'Salary and Cost Data'!F765</f>
        <v>7836</v>
      </c>
      <c r="I836" s="33">
        <f>'Salary and Cost Data'!G765</f>
        <v>8037</v>
      </c>
      <c r="J836" s="33">
        <f>'Salary and Cost Data'!H765</f>
        <v>8238</v>
      </c>
      <c r="K836" s="33">
        <f>'Salary and Cost Data'!I765</f>
        <v>8439</v>
      </c>
      <c r="L836" s="33">
        <f>'Salary and Cost Data'!J765</f>
        <v>24724</v>
      </c>
      <c r="M836" s="32">
        <f>'Salary and Cost Data'!K765</f>
        <v>0</v>
      </c>
    </row>
    <row r="837" spans="3:13" ht="15.6" hidden="1" x14ac:dyDescent="0.3">
      <c r="C837" s="31" t="str">
        <f>'Salary and Cost Data'!A766</f>
        <v>STATE PATROL TROOPER II</v>
      </c>
      <c r="D837" s="32" t="str">
        <f>'Salary and Cost Data'!B766</f>
        <v>A</v>
      </c>
      <c r="E837" s="32" t="str">
        <f>'Salary and Cost Data'!C766</f>
        <v>A4D3XX</v>
      </c>
      <c r="F837" s="32" t="str">
        <f>'Salary and Cost Data'!D766</f>
        <v>A93</v>
      </c>
      <c r="G837" s="33">
        <f>'Salary and Cost Data'!E766</f>
        <v>8553</v>
      </c>
      <c r="H837" s="33">
        <f>'Salary and Cost Data'!F766</f>
        <v>8778</v>
      </c>
      <c r="I837" s="33">
        <f>'Salary and Cost Data'!G766</f>
        <v>9003</v>
      </c>
      <c r="J837" s="33">
        <f>'Salary and Cost Data'!H766</f>
        <v>9228</v>
      </c>
      <c r="K837" s="33">
        <f>'Salary and Cost Data'!I766</f>
        <v>9453</v>
      </c>
      <c r="L837" s="33">
        <f>'Salary and Cost Data'!J766</f>
        <v>24724</v>
      </c>
      <c r="M837" s="32">
        <f>'Salary and Cost Data'!K766</f>
        <v>0</v>
      </c>
    </row>
    <row r="838" spans="3:13" ht="15.6" hidden="1" x14ac:dyDescent="0.3">
      <c r="C838" s="31" t="str">
        <f>'Salary and Cost Data'!A767</f>
        <v>STATE PATROL TROOPER III</v>
      </c>
      <c r="D838" s="32" t="str">
        <f>'Salary and Cost Data'!B767</f>
        <v>A</v>
      </c>
      <c r="E838" s="32" t="str">
        <f>'Salary and Cost Data'!C767</f>
        <v>A4D4XX</v>
      </c>
      <c r="F838" s="32" t="str">
        <f>'Salary and Cost Data'!D767</f>
        <v>A94</v>
      </c>
      <c r="G838" s="33">
        <f>'Salary and Cost Data'!E767</f>
        <v>9480</v>
      </c>
      <c r="H838" s="33">
        <f>'Salary and Cost Data'!F767</f>
        <v>9730</v>
      </c>
      <c r="I838" s="33">
        <f>'Salary and Cost Data'!G767</f>
        <v>9979</v>
      </c>
      <c r="J838" s="33">
        <f>'Salary and Cost Data'!H767</f>
        <v>10229</v>
      </c>
      <c r="K838" s="33">
        <f>'Salary and Cost Data'!I767</f>
        <v>10478</v>
      </c>
      <c r="L838" s="33">
        <f>'Salary and Cost Data'!J767</f>
        <v>24724</v>
      </c>
      <c r="M838" s="32">
        <f>'Salary and Cost Data'!K767</f>
        <v>0</v>
      </c>
    </row>
    <row r="839" spans="3:13" ht="15.6" hidden="1" x14ac:dyDescent="0.3">
      <c r="C839" s="31" t="str">
        <f>'Salary and Cost Data'!A768</f>
        <v>STATE PATROL SUPERVISOR I</v>
      </c>
      <c r="D839" s="32" t="str">
        <f>'Salary and Cost Data'!B768</f>
        <v>A</v>
      </c>
      <c r="E839" s="32" t="str">
        <f>'Salary and Cost Data'!C768</f>
        <v>A4D5XX</v>
      </c>
      <c r="F839" s="32" t="str">
        <f>'Salary and Cost Data'!D768</f>
        <v>A95</v>
      </c>
      <c r="G839" s="33">
        <f>'Salary and Cost Data'!E768</f>
        <v>10544</v>
      </c>
      <c r="H839" s="33">
        <f>'Salary and Cost Data'!F768</f>
        <v>10822</v>
      </c>
      <c r="I839" s="33">
        <f>'Salary and Cost Data'!G768</f>
        <v>11099</v>
      </c>
      <c r="J839" s="33">
        <f>'Salary and Cost Data'!H768</f>
        <v>11377</v>
      </c>
      <c r="K839" s="33">
        <f>'Salary and Cost Data'!I768</f>
        <v>11654</v>
      </c>
      <c r="L839" s="33">
        <f>'Salary and Cost Data'!J768</f>
        <v>24724</v>
      </c>
      <c r="M839" s="32">
        <f>'Salary and Cost Data'!K768</f>
        <v>0</v>
      </c>
    </row>
    <row r="840" spans="3:13" ht="15.6" hidden="1" x14ac:dyDescent="0.3">
      <c r="C840" s="31" t="str">
        <f>'Salary and Cost Data'!A769</f>
        <v>STATE PATROL SUPERVISOR II</v>
      </c>
      <c r="D840" s="32" t="str">
        <f>'Salary and Cost Data'!B769</f>
        <v>A</v>
      </c>
      <c r="E840" s="32" t="str">
        <f>'Salary and Cost Data'!C769</f>
        <v>A4D6XX</v>
      </c>
      <c r="F840" s="32" t="str">
        <f>'Salary and Cost Data'!D769</f>
        <v>A96</v>
      </c>
      <c r="G840" s="33">
        <f>'Salary and Cost Data'!E769</f>
        <v>12030</v>
      </c>
      <c r="H840" s="33">
        <f>'Salary and Cost Data'!F769</f>
        <v>12347</v>
      </c>
      <c r="I840" s="33">
        <f>'Salary and Cost Data'!G769</f>
        <v>12663</v>
      </c>
      <c r="J840" s="33">
        <f>'Salary and Cost Data'!H769</f>
        <v>12980</v>
      </c>
      <c r="K840" s="33">
        <f>'Salary and Cost Data'!I769</f>
        <v>13296</v>
      </c>
      <c r="L840" s="33">
        <f>'Salary and Cost Data'!J769</f>
        <v>24724</v>
      </c>
      <c r="M840" s="32">
        <f>'Salary and Cost Data'!K769</f>
        <v>0</v>
      </c>
    </row>
    <row r="841" spans="3:13" ht="15.6" hidden="1" x14ac:dyDescent="0.3">
      <c r="C841" s="31" t="str">
        <f>'Salary and Cost Data'!A770</f>
        <v>STATE PATROL ADMIN I</v>
      </c>
      <c r="D841" s="32" t="str">
        <f>'Salary and Cost Data'!B770</f>
        <v>A</v>
      </c>
      <c r="E841" s="32" t="str">
        <f>'Salary and Cost Data'!C770</f>
        <v>A4D7XX</v>
      </c>
      <c r="F841" s="32" t="str">
        <f>'Salary and Cost Data'!D770</f>
        <v>A97</v>
      </c>
      <c r="G841" s="33">
        <f>'Salary and Cost Data'!E770</f>
        <v>13758</v>
      </c>
      <c r="H841" s="33">
        <f>'Salary and Cost Data'!F770</f>
        <v>14120</v>
      </c>
      <c r="I841" s="33">
        <f>'Salary and Cost Data'!G770</f>
        <v>14482</v>
      </c>
      <c r="J841" s="33">
        <f>'Salary and Cost Data'!H770</f>
        <v>14844</v>
      </c>
      <c r="K841" s="33">
        <f>'Salary and Cost Data'!I770</f>
        <v>15206</v>
      </c>
      <c r="L841" s="33">
        <f>'Salary and Cost Data'!J770</f>
        <v>24724</v>
      </c>
      <c r="M841" s="32">
        <f>'Salary and Cost Data'!K770</f>
        <v>0</v>
      </c>
    </row>
    <row r="842" spans="3:13" ht="15.6" hidden="1" x14ac:dyDescent="0.3">
      <c r="C842" s="31" t="str">
        <f>'Salary and Cost Data'!A771</f>
        <v>STATE PATROL ADMIN II</v>
      </c>
      <c r="D842" s="32" t="str">
        <f>'Salary and Cost Data'!B771</f>
        <v>A</v>
      </c>
      <c r="E842" s="32" t="str">
        <f>'Salary and Cost Data'!C771</f>
        <v>A4D8XX</v>
      </c>
      <c r="F842" s="32" t="str">
        <f>'Salary and Cost Data'!D771</f>
        <v>A98</v>
      </c>
      <c r="G842" s="33">
        <f>'Salary and Cost Data'!E771</f>
        <v>14904</v>
      </c>
      <c r="H842" s="33">
        <f>'Salary and Cost Data'!F771</f>
        <v>15297</v>
      </c>
      <c r="I842" s="33">
        <f>'Salary and Cost Data'!G771</f>
        <v>15689</v>
      </c>
      <c r="J842" s="33">
        <f>'Salary and Cost Data'!H771</f>
        <v>16081</v>
      </c>
      <c r="K842" s="33">
        <f>'Salary and Cost Data'!I771</f>
        <v>16473</v>
      </c>
      <c r="L842" s="33">
        <f>'Salary and Cost Data'!J771</f>
        <v>24724</v>
      </c>
      <c r="M842" s="32">
        <f>'Salary and Cost Data'!K771</f>
        <v>0</v>
      </c>
    </row>
    <row r="843" spans="3:13" ht="15.6" hidden="1" x14ac:dyDescent="0.3">
      <c r="C843" s="31" t="str">
        <f>'Salary and Cost Data'!A772</f>
        <v>Magistrate</v>
      </c>
      <c r="D843" s="32">
        <f>'Salary and Cost Data'!B772</f>
        <v>0</v>
      </c>
      <c r="E843" s="32">
        <f>'Salary and Cost Data'!C772</f>
        <v>0</v>
      </c>
      <c r="F843" s="32">
        <f>'Salary and Cost Data'!D772</f>
        <v>0</v>
      </c>
      <c r="G843" s="33">
        <f>'Salary and Cost Data'!E772</f>
        <v>14173.83</v>
      </c>
      <c r="H843" s="33">
        <f>'Salary and Cost Data'!F772</f>
        <v>14173.83</v>
      </c>
      <c r="I843" s="33">
        <f>'Salary and Cost Data'!G772</f>
        <v>14173.83</v>
      </c>
      <c r="J843" s="33">
        <f>'Salary and Cost Data'!H772</f>
        <v>14173.83</v>
      </c>
      <c r="K843" s="33">
        <f>'Salary and Cost Data'!I772</f>
        <v>14173.83</v>
      </c>
      <c r="L843" s="33">
        <f>'Salary and Cost Data'!J772</f>
        <v>0</v>
      </c>
      <c r="M843" s="32">
        <f>'Salary and Cost Data'!K772</f>
        <v>0</v>
      </c>
    </row>
    <row r="844" spans="3:13" ht="15.6" hidden="1" x14ac:dyDescent="0.3">
      <c r="C844" s="31" t="e">
        <f>'Salary and Cost Data'!#REF!</f>
        <v>#REF!</v>
      </c>
      <c r="D844" s="32" t="e">
        <f>'Salary and Cost Data'!#REF!</f>
        <v>#REF!</v>
      </c>
      <c r="E844" s="32" t="e">
        <f>'Salary and Cost Data'!#REF!</f>
        <v>#REF!</v>
      </c>
      <c r="F844" s="32" t="e">
        <f>'Salary and Cost Data'!#REF!</f>
        <v>#REF!</v>
      </c>
      <c r="G844" s="33" t="e">
        <f>'Salary and Cost Data'!#REF!</f>
        <v>#REF!</v>
      </c>
      <c r="H844" s="33" t="e">
        <f>'Salary and Cost Data'!#REF!</f>
        <v>#REF!</v>
      </c>
      <c r="I844" s="33" t="e">
        <f>'Salary and Cost Data'!#REF!</f>
        <v>#REF!</v>
      </c>
      <c r="J844" s="33" t="e">
        <f>'Salary and Cost Data'!#REF!</f>
        <v>#REF!</v>
      </c>
      <c r="K844" s="33" t="e">
        <f>'Salary and Cost Data'!#REF!</f>
        <v>#REF!</v>
      </c>
      <c r="L844" s="33">
        <f>'Salary and Cost Data'!J773</f>
        <v>0</v>
      </c>
      <c r="M844" s="32">
        <f>'Salary and Cost Data'!K773</f>
        <v>0</v>
      </c>
    </row>
    <row r="845" spans="3:13" ht="15.6" hidden="1" x14ac:dyDescent="0.3">
      <c r="C845" s="31" t="e">
        <f>'Salary and Cost Data'!#REF!</f>
        <v>#REF!</v>
      </c>
      <c r="D845" s="32" t="e">
        <f>'Salary and Cost Data'!#REF!</f>
        <v>#REF!</v>
      </c>
      <c r="E845" s="32" t="e">
        <f>'Salary and Cost Data'!#REF!</f>
        <v>#REF!</v>
      </c>
      <c r="F845" s="32" t="e">
        <f>'Salary and Cost Data'!#REF!</f>
        <v>#REF!</v>
      </c>
      <c r="G845" s="33" t="e">
        <f>'Salary and Cost Data'!#REF!</f>
        <v>#REF!</v>
      </c>
      <c r="H845" s="33" t="e">
        <f>'Salary and Cost Data'!#REF!</f>
        <v>#REF!</v>
      </c>
      <c r="I845" s="33" t="e">
        <f>'Salary and Cost Data'!#REF!</f>
        <v>#REF!</v>
      </c>
      <c r="J845" s="33" t="e">
        <f>'Salary and Cost Data'!#REF!</f>
        <v>#REF!</v>
      </c>
      <c r="K845" s="33" t="e">
        <f>'Salary and Cost Data'!#REF!</f>
        <v>#REF!</v>
      </c>
      <c r="L845" s="33">
        <f>'Salary and Cost Data'!J774</f>
        <v>0</v>
      </c>
      <c r="M845" s="32">
        <f>'Salary and Cost Data'!K774</f>
        <v>0</v>
      </c>
    </row>
    <row r="846" spans="3:13" ht="15.6" hidden="1" x14ac:dyDescent="0.3">
      <c r="C846" s="31" t="e">
        <f>'Salary and Cost Data'!#REF!</f>
        <v>#REF!</v>
      </c>
      <c r="D846" s="32" t="e">
        <f>'Salary and Cost Data'!#REF!</f>
        <v>#REF!</v>
      </c>
      <c r="E846" s="32" t="e">
        <f>'Salary and Cost Data'!#REF!</f>
        <v>#REF!</v>
      </c>
      <c r="F846" s="32" t="e">
        <f>'Salary and Cost Data'!#REF!</f>
        <v>#REF!</v>
      </c>
      <c r="G846" s="33" t="e">
        <f>'Salary and Cost Data'!#REF!</f>
        <v>#REF!</v>
      </c>
      <c r="H846" s="33" t="e">
        <f>'Salary and Cost Data'!#REF!</f>
        <v>#REF!</v>
      </c>
      <c r="I846" s="33" t="e">
        <f>'Salary and Cost Data'!#REF!</f>
        <v>#REF!</v>
      </c>
      <c r="J846" s="33" t="e">
        <f>'Salary and Cost Data'!#REF!</f>
        <v>#REF!</v>
      </c>
      <c r="K846" s="33" t="e">
        <f>'Salary and Cost Data'!#REF!</f>
        <v>#REF!</v>
      </c>
      <c r="L846" s="33">
        <f>'Salary and Cost Data'!J775</f>
        <v>0</v>
      </c>
      <c r="M846" s="32">
        <f>'Salary and Cost Data'!K775</f>
        <v>0</v>
      </c>
    </row>
    <row r="847" spans="3:13" ht="15.6" hidden="1" x14ac:dyDescent="0.3">
      <c r="C847" s="31" t="e">
        <f>'Salary and Cost Data'!#REF!</f>
        <v>#REF!</v>
      </c>
      <c r="D847" s="32" t="e">
        <f>'Salary and Cost Data'!#REF!</f>
        <v>#REF!</v>
      </c>
      <c r="E847" s="32" t="e">
        <f>'Salary and Cost Data'!#REF!</f>
        <v>#REF!</v>
      </c>
      <c r="F847" s="32" t="e">
        <f>'Salary and Cost Data'!#REF!</f>
        <v>#REF!</v>
      </c>
      <c r="G847" s="33" t="e">
        <f>'Salary and Cost Data'!#REF!</f>
        <v>#REF!</v>
      </c>
      <c r="H847" s="33" t="e">
        <f>'Salary and Cost Data'!#REF!</f>
        <v>#REF!</v>
      </c>
      <c r="I847" s="33" t="e">
        <f>'Salary and Cost Data'!#REF!</f>
        <v>#REF!</v>
      </c>
      <c r="J847" s="33" t="e">
        <f>'Salary and Cost Data'!#REF!</f>
        <v>#REF!</v>
      </c>
      <c r="K847" s="33" t="e">
        <f>'Salary and Cost Data'!#REF!</f>
        <v>#REF!</v>
      </c>
      <c r="L847" s="33">
        <f>'Salary and Cost Data'!J776</f>
        <v>0</v>
      </c>
      <c r="M847" s="32">
        <f>'Salary and Cost Data'!K776</f>
        <v>0</v>
      </c>
    </row>
    <row r="848" spans="3:13" ht="15.6" hidden="1" x14ac:dyDescent="0.3">
      <c r="C848" s="31" t="e">
        <f>'Salary and Cost Data'!#REF!</f>
        <v>#REF!</v>
      </c>
      <c r="D848" s="32" t="e">
        <f>'Salary and Cost Data'!#REF!</f>
        <v>#REF!</v>
      </c>
      <c r="E848" s="32" t="e">
        <f>'Salary and Cost Data'!#REF!</f>
        <v>#REF!</v>
      </c>
      <c r="F848" s="32" t="e">
        <f>'Salary and Cost Data'!#REF!</f>
        <v>#REF!</v>
      </c>
      <c r="G848" s="33" t="e">
        <f>'Salary and Cost Data'!#REF!</f>
        <v>#REF!</v>
      </c>
      <c r="H848" s="33" t="e">
        <f>'Salary and Cost Data'!#REF!</f>
        <v>#REF!</v>
      </c>
      <c r="I848" s="33" t="e">
        <f>'Salary and Cost Data'!#REF!</f>
        <v>#REF!</v>
      </c>
      <c r="J848" s="33" t="e">
        <f>'Salary and Cost Data'!#REF!</f>
        <v>#REF!</v>
      </c>
      <c r="K848" s="33" t="e">
        <f>'Salary and Cost Data'!#REF!</f>
        <v>#REF!</v>
      </c>
      <c r="L848" s="33">
        <f>'Salary and Cost Data'!J777</f>
        <v>0</v>
      </c>
      <c r="M848" s="32">
        <f>'Salary and Cost Data'!K777</f>
        <v>0</v>
      </c>
    </row>
    <row r="849" spans="3:13" ht="15.6" hidden="1" x14ac:dyDescent="0.3">
      <c r="C849" s="31" t="str">
        <f>'Salary and Cost Data'!A773</f>
        <v>Judicial Clerk I</v>
      </c>
      <c r="D849" s="32">
        <f>'Salary and Cost Data'!B773</f>
        <v>0</v>
      </c>
      <c r="E849" s="32">
        <f>'Salary and Cost Data'!C773</f>
        <v>0</v>
      </c>
      <c r="F849" s="32">
        <f>'Salary and Cost Data'!D773</f>
        <v>0</v>
      </c>
      <c r="G849" s="33">
        <f>'Salary and Cost Data'!E773</f>
        <v>3813.6666666666665</v>
      </c>
      <c r="H849" s="33">
        <f>'Salary and Cost Data'!F773</f>
        <v>4242.708333333333</v>
      </c>
      <c r="I849" s="33">
        <f>'Salary and Cost Data'!G773</f>
        <v>4671.75</v>
      </c>
      <c r="J849" s="33">
        <f>'Salary and Cost Data'!H773</f>
        <v>5100.7916666666661</v>
      </c>
      <c r="K849" s="33">
        <f>'Salary and Cost Data'!I773</f>
        <v>5529.833333333333</v>
      </c>
      <c r="L849" s="33">
        <f>'Salary and Cost Data'!J778</f>
        <v>0</v>
      </c>
      <c r="M849" s="32">
        <f>'Salary and Cost Data'!K778</f>
        <v>0</v>
      </c>
    </row>
    <row r="850" spans="3:13" ht="15.6" hidden="1" x14ac:dyDescent="0.3">
      <c r="C850" s="31" t="str">
        <f>'Salary and Cost Data'!A774</f>
        <v>Judicial Clerk II</v>
      </c>
      <c r="D850" s="32">
        <f>'Salary and Cost Data'!B774</f>
        <v>0</v>
      </c>
      <c r="E850" s="32">
        <f>'Salary and Cost Data'!C774</f>
        <v>0</v>
      </c>
      <c r="F850" s="32">
        <f>'Salary and Cost Data'!D774</f>
        <v>0</v>
      </c>
      <c r="G850" s="33">
        <f>'Salary and Cost Data'!E774</f>
        <v>3960.3333333333335</v>
      </c>
      <c r="H850" s="33">
        <f>'Salary and Cost Data'!F774</f>
        <v>4405.875</v>
      </c>
      <c r="I850" s="33">
        <f>'Salary and Cost Data'!G774</f>
        <v>4851.416666666667</v>
      </c>
      <c r="J850" s="33">
        <f>'Salary and Cost Data'!H774</f>
        <v>5296.9583333333339</v>
      </c>
      <c r="K850" s="33">
        <f>'Salary and Cost Data'!I774</f>
        <v>5742.5</v>
      </c>
      <c r="L850" s="33">
        <f>'Salary and Cost Data'!J779</f>
        <v>0</v>
      </c>
      <c r="M850" s="32">
        <f>'Salary and Cost Data'!K779</f>
        <v>0</v>
      </c>
    </row>
    <row r="851" spans="3:13" ht="15.6" hidden="1" x14ac:dyDescent="0.3">
      <c r="C851" s="31" t="str">
        <f>'Salary and Cost Data'!A775</f>
        <v>Judicial Clerk III</v>
      </c>
      <c r="D851" s="32">
        <f>'Salary and Cost Data'!B775</f>
        <v>0</v>
      </c>
      <c r="E851" s="32">
        <f>'Salary and Cost Data'!C775</f>
        <v>0</v>
      </c>
      <c r="F851" s="32">
        <f>'Salary and Cost Data'!D775</f>
        <v>0</v>
      </c>
      <c r="G851" s="33">
        <f>'Salary and Cost Data'!E775</f>
        <v>4457.166666666667</v>
      </c>
      <c r="H851" s="33">
        <f>'Salary and Cost Data'!F775</f>
        <v>4958.604166666667</v>
      </c>
      <c r="I851" s="33">
        <f>'Salary and Cost Data'!G775</f>
        <v>5460.041666666667</v>
      </c>
      <c r="J851" s="33">
        <f>'Salary and Cost Data'!H775</f>
        <v>5961.479166666667</v>
      </c>
      <c r="K851" s="33">
        <f>'Salary and Cost Data'!I775</f>
        <v>6462.916666666667</v>
      </c>
      <c r="L851" s="33">
        <f>'Salary and Cost Data'!J780</f>
        <v>0</v>
      </c>
      <c r="M851" s="32">
        <f>'Salary and Cost Data'!K780</f>
        <v>0</v>
      </c>
    </row>
    <row r="852" spans="3:13" ht="15.6" hidden="1" x14ac:dyDescent="0.3">
      <c r="C852" s="31" t="str">
        <f>'Salary and Cost Data'!A776</f>
        <v xml:space="preserve">Probation Officer </v>
      </c>
      <c r="D852" s="32">
        <f>'Salary and Cost Data'!B776</f>
        <v>0</v>
      </c>
      <c r="E852" s="32">
        <f>'Salary and Cost Data'!C776</f>
        <v>0</v>
      </c>
      <c r="F852" s="32">
        <f>'Salary and Cost Data'!D776</f>
        <v>0</v>
      </c>
      <c r="G852" s="33">
        <f>'Salary and Cost Data'!E776</f>
        <v>4820</v>
      </c>
      <c r="H852" s="33">
        <f>'Salary and Cost Data'!F776</f>
        <v>5362.270833333333</v>
      </c>
      <c r="I852" s="33">
        <f>'Salary and Cost Data'!G776</f>
        <v>5904.5416666666661</v>
      </c>
      <c r="J852" s="33">
        <f>'Salary and Cost Data'!H776</f>
        <v>6446.8125</v>
      </c>
      <c r="K852" s="33">
        <f>'Salary and Cost Data'!I776</f>
        <v>6989.083333333333</v>
      </c>
      <c r="L852" s="33">
        <f>'Salary and Cost Data'!J781</f>
        <v>0</v>
      </c>
      <c r="M852" s="32">
        <f>'Salary and Cost Data'!K781</f>
        <v>0</v>
      </c>
    </row>
    <row r="853" spans="3:13" ht="15.6" hidden="1" x14ac:dyDescent="0.3">
      <c r="C853" s="31" t="str">
        <f>'Salary and Cost Data'!A777</f>
        <v xml:space="preserve">Probation Supervisor </v>
      </c>
      <c r="D853" s="32">
        <f>'Salary and Cost Data'!B777</f>
        <v>0</v>
      </c>
      <c r="E853" s="32">
        <f>'Salary and Cost Data'!C777</f>
        <v>0</v>
      </c>
      <c r="F853" s="32">
        <f>'Salary and Cost Data'!D777</f>
        <v>0</v>
      </c>
      <c r="G853" s="33">
        <f>'Salary and Cost Data'!E777</f>
        <v>5743.25</v>
      </c>
      <c r="H853" s="33">
        <f>'Salary and Cost Data'!F777</f>
        <v>6054.708333333333</v>
      </c>
      <c r="I853" s="33">
        <f>'Salary and Cost Data'!G777</f>
        <v>6366.1666666666661</v>
      </c>
      <c r="J853" s="33">
        <f>'Salary and Cost Data'!H777</f>
        <v>6677.625</v>
      </c>
      <c r="K853" s="33">
        <f>'Salary and Cost Data'!I777</f>
        <v>6989.083333333333</v>
      </c>
      <c r="L853" s="33">
        <f>'Salary and Cost Data'!J782</f>
        <v>0</v>
      </c>
      <c r="M853" s="32">
        <f>'Salary and Cost Data'!K782</f>
        <v>0</v>
      </c>
    </row>
    <row r="854" spans="3:13" ht="15.6" hidden="1" x14ac:dyDescent="0.3">
      <c r="C854" s="31" t="str">
        <f>'Salary and Cost Data'!A778</f>
        <v>Probation Support Specialist</v>
      </c>
      <c r="D854" s="32">
        <f>'Salary and Cost Data'!B778</f>
        <v>0</v>
      </c>
      <c r="E854" s="32">
        <f>'Salary and Cost Data'!C778</f>
        <v>0</v>
      </c>
      <c r="F854" s="32">
        <f>'Salary and Cost Data'!D778</f>
        <v>0</v>
      </c>
      <c r="G854" s="33">
        <f>'Salary and Cost Data'!E778</f>
        <v>6341.75</v>
      </c>
      <c r="H854" s="33">
        <f>'Salary and Cost Data'!F778</f>
        <v>6503.583333333333</v>
      </c>
      <c r="I854" s="33">
        <f>'Salary and Cost Data'!G778</f>
        <v>6665.4166666666661</v>
      </c>
      <c r="J854" s="33">
        <f>'Salary and Cost Data'!H778</f>
        <v>6827.25</v>
      </c>
      <c r="K854" s="33">
        <f>'Salary and Cost Data'!I778</f>
        <v>6989.083333333333</v>
      </c>
      <c r="L854" s="33">
        <f>'Salary and Cost Data'!J783</f>
        <v>0</v>
      </c>
      <c r="M854" s="32">
        <f>'Salary and Cost Data'!K783</f>
        <v>0</v>
      </c>
    </row>
    <row r="855" spans="3:13" ht="15.6" hidden="1" x14ac:dyDescent="0.3">
      <c r="C855" s="31">
        <f>'Salary and Cost Data'!A784</f>
        <v>0</v>
      </c>
      <c r="D855" s="32">
        <f>'Salary and Cost Data'!B784</f>
        <v>0</v>
      </c>
      <c r="E855" s="32">
        <f>'Salary and Cost Data'!C784</f>
        <v>0</v>
      </c>
      <c r="F855" s="32">
        <f>'Salary and Cost Data'!D784</f>
        <v>0</v>
      </c>
      <c r="G855" s="33">
        <f>'Salary and Cost Data'!E784</f>
        <v>0</v>
      </c>
      <c r="H855" s="33">
        <f>'Salary and Cost Data'!F784</f>
        <v>0</v>
      </c>
      <c r="I855" s="33">
        <f>'Salary and Cost Data'!G784</f>
        <v>0</v>
      </c>
      <c r="J855" s="33">
        <f>'Salary and Cost Data'!H784</f>
        <v>0</v>
      </c>
      <c r="K855" s="33">
        <f>'Salary and Cost Data'!I784</f>
        <v>0</v>
      </c>
      <c r="L855" s="33">
        <f>'Salary and Cost Data'!J784</f>
        <v>0</v>
      </c>
      <c r="M855" s="32">
        <f>'Salary and Cost Data'!K784</f>
        <v>0</v>
      </c>
    </row>
    <row r="856" spans="3:13" ht="15.6" hidden="1" x14ac:dyDescent="0.3">
      <c r="C856" s="31">
        <f>'Salary and Cost Data'!A785</f>
        <v>0</v>
      </c>
      <c r="D856" s="32">
        <f>'Salary and Cost Data'!B785</f>
        <v>0</v>
      </c>
      <c r="E856" s="32">
        <f>'Salary and Cost Data'!C785</f>
        <v>0</v>
      </c>
      <c r="F856" s="32">
        <f>'Salary and Cost Data'!D785</f>
        <v>0</v>
      </c>
      <c r="G856" s="33">
        <f>'Salary and Cost Data'!E785</f>
        <v>0</v>
      </c>
      <c r="H856" s="33">
        <f>'Salary and Cost Data'!F785</f>
        <v>0</v>
      </c>
      <c r="I856" s="33">
        <f>'Salary and Cost Data'!G785</f>
        <v>0</v>
      </c>
      <c r="J856" s="33">
        <f>'Salary and Cost Data'!H785</f>
        <v>0</v>
      </c>
      <c r="K856" s="33">
        <f>'Salary and Cost Data'!I785</f>
        <v>0</v>
      </c>
      <c r="L856" s="33">
        <f>'Salary and Cost Data'!J785</f>
        <v>0</v>
      </c>
      <c r="M856" s="32">
        <f>'Salary and Cost Data'!K785</f>
        <v>0</v>
      </c>
    </row>
    <row r="857" spans="3:13" ht="15.6" hidden="1" x14ac:dyDescent="0.3">
      <c r="C857" s="31">
        <f>'Salary and Cost Data'!A786</f>
        <v>0</v>
      </c>
      <c r="D857" s="32">
        <f>'Salary and Cost Data'!B786</f>
        <v>0</v>
      </c>
      <c r="E857" s="32">
        <f>'Salary and Cost Data'!C786</f>
        <v>0</v>
      </c>
      <c r="F857" s="32">
        <f>'Salary and Cost Data'!D786</f>
        <v>0</v>
      </c>
      <c r="G857" s="33">
        <f>'Salary and Cost Data'!E786</f>
        <v>0</v>
      </c>
      <c r="H857" s="33">
        <f>'Salary and Cost Data'!F786</f>
        <v>0</v>
      </c>
      <c r="I857" s="33">
        <f>'Salary and Cost Data'!G786</f>
        <v>0</v>
      </c>
      <c r="J857" s="33">
        <f>'Salary and Cost Data'!H786</f>
        <v>0</v>
      </c>
      <c r="K857" s="33">
        <f>'Salary and Cost Data'!I786</f>
        <v>0</v>
      </c>
      <c r="L857" s="33">
        <f>'Salary and Cost Data'!J786</f>
        <v>0</v>
      </c>
      <c r="M857" s="32">
        <f>'Salary and Cost Data'!K786</f>
        <v>0</v>
      </c>
    </row>
    <row r="858" spans="3:13" ht="15.6" hidden="1" x14ac:dyDescent="0.3">
      <c r="C858" s="31">
        <f>'Salary and Cost Data'!A787</f>
        <v>0</v>
      </c>
      <c r="D858" s="32">
        <f>'Salary and Cost Data'!B787</f>
        <v>0</v>
      </c>
      <c r="E858" s="32">
        <f>'Salary and Cost Data'!C787</f>
        <v>0</v>
      </c>
      <c r="F858" s="32">
        <f>'Salary and Cost Data'!D787</f>
        <v>0</v>
      </c>
      <c r="G858" s="33">
        <f>'Salary and Cost Data'!E787</f>
        <v>0</v>
      </c>
      <c r="H858" s="33">
        <f>'Salary and Cost Data'!F787</f>
        <v>0</v>
      </c>
      <c r="I858" s="33">
        <f>'Salary and Cost Data'!G787</f>
        <v>0</v>
      </c>
      <c r="J858" s="33">
        <f>'Salary and Cost Data'!H787</f>
        <v>0</v>
      </c>
      <c r="K858" s="33">
        <f>'Salary and Cost Data'!I787</f>
        <v>0</v>
      </c>
      <c r="L858" s="33">
        <f>'Salary and Cost Data'!J787</f>
        <v>0</v>
      </c>
      <c r="M858" s="32">
        <f>'Salary and Cost Data'!K787</f>
        <v>0</v>
      </c>
    </row>
    <row r="859" spans="3:13" ht="15.6" hidden="1" x14ac:dyDescent="0.3">
      <c r="C859" s="31">
        <f>'Salary and Cost Data'!A788</f>
        <v>0</v>
      </c>
      <c r="D859" s="32">
        <f>'Salary and Cost Data'!B788</f>
        <v>0</v>
      </c>
      <c r="E859" s="32">
        <f>'Salary and Cost Data'!C788</f>
        <v>0</v>
      </c>
      <c r="F859" s="32">
        <f>'Salary and Cost Data'!D788</f>
        <v>0</v>
      </c>
      <c r="G859" s="33">
        <f>'Salary and Cost Data'!E788</f>
        <v>0</v>
      </c>
      <c r="H859" s="33">
        <f>'Salary and Cost Data'!F788</f>
        <v>0</v>
      </c>
      <c r="I859" s="33">
        <f>'Salary and Cost Data'!G788</f>
        <v>0</v>
      </c>
      <c r="J859" s="33">
        <f>'Salary and Cost Data'!H788</f>
        <v>0</v>
      </c>
      <c r="K859" s="33">
        <f>'Salary and Cost Data'!I788</f>
        <v>0</v>
      </c>
      <c r="L859" s="33">
        <f>'Salary and Cost Data'!J788</f>
        <v>0</v>
      </c>
      <c r="M859" s="32">
        <f>'Salary and Cost Data'!K788</f>
        <v>0</v>
      </c>
    </row>
    <row r="860" spans="3:13" ht="15.6" hidden="1" x14ac:dyDescent="0.3">
      <c r="C860" s="31">
        <f>'Salary and Cost Data'!A789</f>
        <v>0</v>
      </c>
      <c r="D860" s="32">
        <f>'Salary and Cost Data'!B789</f>
        <v>0</v>
      </c>
      <c r="E860" s="32">
        <f>'Salary and Cost Data'!C789</f>
        <v>0</v>
      </c>
      <c r="F860" s="32">
        <f>'Salary and Cost Data'!D789</f>
        <v>0</v>
      </c>
      <c r="G860" s="33">
        <f>'Salary and Cost Data'!E789</f>
        <v>0</v>
      </c>
      <c r="H860" s="33">
        <f>'Salary and Cost Data'!F789</f>
        <v>0</v>
      </c>
      <c r="I860" s="33">
        <f>'Salary and Cost Data'!G789</f>
        <v>0</v>
      </c>
      <c r="J860" s="33">
        <f>'Salary and Cost Data'!H789</f>
        <v>0</v>
      </c>
      <c r="K860" s="33">
        <f>'Salary and Cost Data'!I789</f>
        <v>0</v>
      </c>
      <c r="L860" s="33">
        <f>'Salary and Cost Data'!J789</f>
        <v>0</v>
      </c>
      <c r="M860" s="32">
        <f>'Salary and Cost Data'!K789</f>
        <v>0</v>
      </c>
    </row>
    <row r="861" spans="3:13" ht="15.6" hidden="1" x14ac:dyDescent="0.3">
      <c r="C861" s="31">
        <f>'Salary and Cost Data'!A790</f>
        <v>0</v>
      </c>
      <c r="D861" s="32">
        <f>'Salary and Cost Data'!B790</f>
        <v>0</v>
      </c>
      <c r="E861" s="32">
        <f>'Salary and Cost Data'!C790</f>
        <v>0</v>
      </c>
      <c r="F861" s="32">
        <f>'Salary and Cost Data'!D790</f>
        <v>0</v>
      </c>
      <c r="G861" s="33">
        <f>'Salary and Cost Data'!E790</f>
        <v>0</v>
      </c>
      <c r="H861" s="33">
        <f>'Salary and Cost Data'!F790</f>
        <v>0</v>
      </c>
      <c r="I861" s="33">
        <f>'Salary and Cost Data'!G790</f>
        <v>0</v>
      </c>
      <c r="J861" s="33">
        <f>'Salary and Cost Data'!H790</f>
        <v>0</v>
      </c>
      <c r="K861" s="33">
        <f>'Salary and Cost Data'!I790</f>
        <v>0</v>
      </c>
      <c r="L861" s="33">
        <f>'Salary and Cost Data'!J790</f>
        <v>0</v>
      </c>
      <c r="M861" s="32">
        <f>'Salary and Cost Data'!K790</f>
        <v>0</v>
      </c>
    </row>
    <row r="862" spans="3:13" ht="15.6" hidden="1" x14ac:dyDescent="0.3">
      <c r="C862" s="31">
        <f>'Salary and Cost Data'!A791</f>
        <v>0</v>
      </c>
      <c r="D862" s="32">
        <f>'Salary and Cost Data'!B791</f>
        <v>0</v>
      </c>
      <c r="E862" s="32">
        <f>'Salary and Cost Data'!C791</f>
        <v>0</v>
      </c>
      <c r="F862" s="32">
        <f>'Salary and Cost Data'!D791</f>
        <v>0</v>
      </c>
      <c r="G862" s="33">
        <f>'Salary and Cost Data'!E791</f>
        <v>0</v>
      </c>
      <c r="H862" s="33">
        <f>'Salary and Cost Data'!F791</f>
        <v>0</v>
      </c>
      <c r="I862" s="33">
        <f>'Salary and Cost Data'!G791</f>
        <v>0</v>
      </c>
      <c r="J862" s="33">
        <f>'Salary and Cost Data'!H791</f>
        <v>0</v>
      </c>
      <c r="K862" s="33">
        <f>'Salary and Cost Data'!I791</f>
        <v>0</v>
      </c>
      <c r="L862" s="33">
        <f>'Salary and Cost Data'!J791</f>
        <v>0</v>
      </c>
      <c r="M862" s="32">
        <f>'Salary and Cost Data'!K791</f>
        <v>0</v>
      </c>
    </row>
    <row r="863" spans="3:13" ht="15.6" hidden="1" x14ac:dyDescent="0.3">
      <c r="C863" s="31">
        <f>'Salary and Cost Data'!A792</f>
        <v>0</v>
      </c>
      <c r="D863" s="32">
        <f>'Salary and Cost Data'!B792</f>
        <v>0</v>
      </c>
      <c r="E863" s="32">
        <f>'Salary and Cost Data'!C792</f>
        <v>0</v>
      </c>
      <c r="F863" s="32">
        <f>'Salary and Cost Data'!D792</f>
        <v>0</v>
      </c>
      <c r="G863" s="33">
        <f>'Salary and Cost Data'!E792</f>
        <v>0</v>
      </c>
      <c r="H863" s="33">
        <f>'Salary and Cost Data'!F792</f>
        <v>0</v>
      </c>
      <c r="I863" s="33">
        <f>'Salary and Cost Data'!G792</f>
        <v>0</v>
      </c>
      <c r="J863" s="33">
        <f>'Salary and Cost Data'!H792</f>
        <v>0</v>
      </c>
      <c r="K863" s="33">
        <f>'Salary and Cost Data'!I792</f>
        <v>0</v>
      </c>
      <c r="L863" s="33">
        <f>'Salary and Cost Data'!J792</f>
        <v>0</v>
      </c>
      <c r="M863" s="32">
        <f>'Salary and Cost Data'!K792</f>
        <v>0</v>
      </c>
    </row>
    <row r="864" spans="3:13" ht="15.6" hidden="1" x14ac:dyDescent="0.3">
      <c r="C864" s="31">
        <f>'Salary and Cost Data'!A793</f>
        <v>0</v>
      </c>
      <c r="D864" s="32">
        <f>'Salary and Cost Data'!B793</f>
        <v>0</v>
      </c>
      <c r="E864" s="32">
        <f>'Salary and Cost Data'!C793</f>
        <v>0</v>
      </c>
      <c r="F864" s="32">
        <f>'Salary and Cost Data'!D793</f>
        <v>0</v>
      </c>
      <c r="G864" s="33">
        <f>'Salary and Cost Data'!E793</f>
        <v>0</v>
      </c>
      <c r="H864" s="33">
        <f>'Salary and Cost Data'!F793</f>
        <v>0</v>
      </c>
      <c r="I864" s="33">
        <f>'Salary and Cost Data'!G793</f>
        <v>0</v>
      </c>
      <c r="J864" s="33">
        <f>'Salary and Cost Data'!H793</f>
        <v>0</v>
      </c>
      <c r="K864" s="33">
        <f>'Salary and Cost Data'!I793</f>
        <v>0</v>
      </c>
      <c r="L864" s="33">
        <f>'Salary and Cost Data'!J793</f>
        <v>0</v>
      </c>
      <c r="M864" s="32">
        <f>'Salary and Cost Data'!K793</f>
        <v>0</v>
      </c>
    </row>
    <row r="865" spans="3:13" ht="15.6" hidden="1" x14ac:dyDescent="0.3">
      <c r="C865" s="31">
        <f>'Salary and Cost Data'!A794</f>
        <v>0</v>
      </c>
      <c r="D865" s="32">
        <f>'Salary and Cost Data'!B794</f>
        <v>0</v>
      </c>
      <c r="E865" s="32">
        <f>'Salary and Cost Data'!C794</f>
        <v>0</v>
      </c>
      <c r="F865" s="32">
        <f>'Salary and Cost Data'!D794</f>
        <v>0</v>
      </c>
      <c r="G865" s="33">
        <f>'Salary and Cost Data'!E794</f>
        <v>0</v>
      </c>
      <c r="H865" s="33">
        <f>'Salary and Cost Data'!F794</f>
        <v>0</v>
      </c>
      <c r="I865" s="33">
        <f>'Salary and Cost Data'!G794</f>
        <v>0</v>
      </c>
      <c r="J865" s="33">
        <f>'Salary and Cost Data'!H794</f>
        <v>0</v>
      </c>
      <c r="K865" s="33">
        <f>'Salary and Cost Data'!I794</f>
        <v>0</v>
      </c>
      <c r="L865" s="33">
        <f>'Salary and Cost Data'!J794</f>
        <v>0</v>
      </c>
      <c r="M865" s="32">
        <f>'Salary and Cost Data'!K794</f>
        <v>0</v>
      </c>
    </row>
    <row r="866" spans="3:13" ht="15.6" hidden="1" x14ac:dyDescent="0.3">
      <c r="C866" s="31">
        <f>'Salary and Cost Data'!A795</f>
        <v>0</v>
      </c>
      <c r="D866" s="32">
        <f>'Salary and Cost Data'!B795</f>
        <v>0</v>
      </c>
      <c r="E866" s="32">
        <f>'Salary and Cost Data'!C795</f>
        <v>0</v>
      </c>
      <c r="F866" s="32">
        <f>'Salary and Cost Data'!D795</f>
        <v>0</v>
      </c>
      <c r="G866" s="33">
        <f>'Salary and Cost Data'!E795</f>
        <v>0</v>
      </c>
      <c r="H866" s="33">
        <f>'Salary and Cost Data'!F795</f>
        <v>0</v>
      </c>
      <c r="I866" s="33">
        <f>'Salary and Cost Data'!G795</f>
        <v>0</v>
      </c>
      <c r="J866" s="33">
        <f>'Salary and Cost Data'!H795</f>
        <v>0</v>
      </c>
      <c r="K866" s="33">
        <f>'Salary and Cost Data'!I795</f>
        <v>0</v>
      </c>
      <c r="L866" s="33">
        <f>'Salary and Cost Data'!J795</f>
        <v>0</v>
      </c>
      <c r="M866" s="32">
        <f>'Salary and Cost Data'!K795</f>
        <v>0</v>
      </c>
    </row>
    <row r="867" spans="3:13" ht="15.6" hidden="1" x14ac:dyDescent="0.3">
      <c r="C867" s="31">
        <f>'Salary and Cost Data'!A796</f>
        <v>0</v>
      </c>
      <c r="D867" s="32">
        <f>'Salary and Cost Data'!B796</f>
        <v>0</v>
      </c>
      <c r="E867" s="32">
        <f>'Salary and Cost Data'!C796</f>
        <v>0</v>
      </c>
      <c r="F867" s="32">
        <f>'Salary and Cost Data'!D796</f>
        <v>0</v>
      </c>
      <c r="G867" s="33">
        <f>'Salary and Cost Data'!E796</f>
        <v>0</v>
      </c>
      <c r="H867" s="33">
        <f>'Salary and Cost Data'!F796</f>
        <v>0</v>
      </c>
      <c r="I867" s="33">
        <f>'Salary and Cost Data'!G796</f>
        <v>0</v>
      </c>
      <c r="J867" s="33">
        <f>'Salary and Cost Data'!H796</f>
        <v>0</v>
      </c>
      <c r="K867" s="33">
        <f>'Salary and Cost Data'!I796</f>
        <v>0</v>
      </c>
      <c r="L867" s="33">
        <f>'Salary and Cost Data'!J796</f>
        <v>0</v>
      </c>
      <c r="M867" s="32">
        <f>'Salary and Cost Data'!K796</f>
        <v>0</v>
      </c>
    </row>
    <row r="868" spans="3:13" ht="15.6" hidden="1" x14ac:dyDescent="0.3">
      <c r="C868" s="31">
        <f>'Salary and Cost Data'!A797</f>
        <v>0</v>
      </c>
      <c r="D868" s="32">
        <f>'Salary and Cost Data'!B797</f>
        <v>0</v>
      </c>
      <c r="E868" s="32">
        <f>'Salary and Cost Data'!C797</f>
        <v>0</v>
      </c>
      <c r="F868" s="32">
        <f>'Salary and Cost Data'!D797</f>
        <v>0</v>
      </c>
      <c r="G868" s="33">
        <f>'Salary and Cost Data'!E797</f>
        <v>0</v>
      </c>
      <c r="H868" s="33">
        <f>'Salary and Cost Data'!F797</f>
        <v>0</v>
      </c>
      <c r="I868" s="33">
        <f>'Salary and Cost Data'!G797</f>
        <v>0</v>
      </c>
      <c r="J868" s="33">
        <f>'Salary and Cost Data'!H797</f>
        <v>0</v>
      </c>
      <c r="K868" s="33">
        <f>'Salary and Cost Data'!I797</f>
        <v>0</v>
      </c>
      <c r="L868" s="33">
        <f>'Salary and Cost Data'!J797</f>
        <v>0</v>
      </c>
      <c r="M868" s="32">
        <f>'Salary and Cost Data'!K797</f>
        <v>0</v>
      </c>
    </row>
    <row r="869" spans="3:13" ht="15.6" hidden="1" x14ac:dyDescent="0.3">
      <c r="C869" s="31">
        <f>'Salary and Cost Data'!A798</f>
        <v>0</v>
      </c>
      <c r="D869" s="32">
        <f>'Salary and Cost Data'!B798</f>
        <v>0</v>
      </c>
      <c r="E869" s="32">
        <f>'Salary and Cost Data'!C798</f>
        <v>0</v>
      </c>
      <c r="F869" s="32">
        <f>'Salary and Cost Data'!D798</f>
        <v>0</v>
      </c>
      <c r="G869" s="33">
        <f>'Salary and Cost Data'!E798</f>
        <v>0</v>
      </c>
      <c r="H869" s="33">
        <f>'Salary and Cost Data'!F798</f>
        <v>0</v>
      </c>
      <c r="I869" s="33">
        <f>'Salary and Cost Data'!G798</f>
        <v>0</v>
      </c>
      <c r="J869" s="33">
        <f>'Salary and Cost Data'!H798</f>
        <v>0</v>
      </c>
      <c r="K869" s="33">
        <f>'Salary and Cost Data'!I798</f>
        <v>0</v>
      </c>
      <c r="L869" s="33">
        <f>'Salary and Cost Data'!J798</f>
        <v>0</v>
      </c>
      <c r="M869" s="32">
        <f>'Salary and Cost Data'!K798</f>
        <v>0</v>
      </c>
    </row>
    <row r="870" spans="3:13" ht="15.6" hidden="1" x14ac:dyDescent="0.3">
      <c r="C870" s="31">
        <f>'Salary and Cost Data'!A799</f>
        <v>0</v>
      </c>
      <c r="D870" s="32">
        <f>'Salary and Cost Data'!B799</f>
        <v>0</v>
      </c>
      <c r="E870" s="32">
        <f>'Salary and Cost Data'!C799</f>
        <v>0</v>
      </c>
      <c r="F870" s="32">
        <f>'Salary and Cost Data'!D799</f>
        <v>0</v>
      </c>
      <c r="G870" s="33">
        <f>'Salary and Cost Data'!E799</f>
        <v>0</v>
      </c>
      <c r="H870" s="33">
        <f>'Salary and Cost Data'!F799</f>
        <v>0</v>
      </c>
      <c r="I870" s="33">
        <f>'Salary and Cost Data'!G799</f>
        <v>0</v>
      </c>
      <c r="J870" s="33">
        <f>'Salary and Cost Data'!H799</f>
        <v>0</v>
      </c>
      <c r="K870" s="33">
        <f>'Salary and Cost Data'!I799</f>
        <v>0</v>
      </c>
      <c r="L870" s="33">
        <f>'Salary and Cost Data'!J799</f>
        <v>0</v>
      </c>
      <c r="M870" s="32">
        <f>'Salary and Cost Data'!K799</f>
        <v>0</v>
      </c>
    </row>
    <row r="871" spans="3:13" ht="15.6" hidden="1" x14ac:dyDescent="0.3">
      <c r="C871" s="31">
        <f>'Salary and Cost Data'!A800</f>
        <v>0</v>
      </c>
      <c r="D871" s="32">
        <f>'Salary and Cost Data'!B800</f>
        <v>0</v>
      </c>
      <c r="E871" s="32">
        <f>'Salary and Cost Data'!C800</f>
        <v>0</v>
      </c>
      <c r="F871" s="32">
        <f>'Salary and Cost Data'!D800</f>
        <v>0</v>
      </c>
      <c r="G871" s="33">
        <f>'Salary and Cost Data'!E800</f>
        <v>0</v>
      </c>
      <c r="H871" s="33">
        <f>'Salary and Cost Data'!F800</f>
        <v>0</v>
      </c>
      <c r="I871" s="33">
        <f>'Salary and Cost Data'!G800</f>
        <v>0</v>
      </c>
      <c r="J871" s="33">
        <f>'Salary and Cost Data'!H800</f>
        <v>0</v>
      </c>
      <c r="K871" s="33">
        <f>'Salary and Cost Data'!I800</f>
        <v>0</v>
      </c>
      <c r="L871" s="33">
        <f>'Salary and Cost Data'!J800</f>
        <v>0</v>
      </c>
      <c r="M871" s="32">
        <f>'Salary and Cost Data'!K800</f>
        <v>0</v>
      </c>
    </row>
    <row r="872" spans="3:13" ht="15.6" hidden="1" x14ac:dyDescent="0.3">
      <c r="C872" s="31">
        <f>'Salary and Cost Data'!A801</f>
        <v>0</v>
      </c>
      <c r="D872" s="32">
        <f>'Salary and Cost Data'!B801</f>
        <v>0</v>
      </c>
      <c r="E872" s="32">
        <f>'Salary and Cost Data'!C801</f>
        <v>0</v>
      </c>
      <c r="F872" s="32">
        <f>'Salary and Cost Data'!D801</f>
        <v>0</v>
      </c>
      <c r="G872" s="33">
        <f>'Salary and Cost Data'!E801</f>
        <v>0</v>
      </c>
      <c r="H872" s="33">
        <f>'Salary and Cost Data'!F801</f>
        <v>0</v>
      </c>
      <c r="I872" s="33">
        <f>'Salary and Cost Data'!G801</f>
        <v>0</v>
      </c>
      <c r="J872" s="33">
        <f>'Salary and Cost Data'!H801</f>
        <v>0</v>
      </c>
      <c r="K872" s="33">
        <f>'Salary and Cost Data'!I801</f>
        <v>0</v>
      </c>
      <c r="L872" s="33">
        <f>'Salary and Cost Data'!J801</f>
        <v>0</v>
      </c>
      <c r="M872" s="32">
        <f>'Salary and Cost Data'!K801</f>
        <v>0</v>
      </c>
    </row>
    <row r="873" spans="3:13" ht="15.6" hidden="1" x14ac:dyDescent="0.3">
      <c r="C873" s="31">
        <f>'Salary and Cost Data'!A802</f>
        <v>0</v>
      </c>
      <c r="D873" s="32">
        <f>'Salary and Cost Data'!B802</f>
        <v>0</v>
      </c>
      <c r="E873" s="32">
        <f>'Salary and Cost Data'!C802</f>
        <v>0</v>
      </c>
      <c r="F873" s="32">
        <f>'Salary and Cost Data'!D802</f>
        <v>0</v>
      </c>
      <c r="G873" s="33">
        <f>'Salary and Cost Data'!E802</f>
        <v>0</v>
      </c>
      <c r="H873" s="33">
        <f>'Salary and Cost Data'!F802</f>
        <v>0</v>
      </c>
      <c r="I873" s="33">
        <f>'Salary and Cost Data'!G802</f>
        <v>0</v>
      </c>
      <c r="J873" s="33">
        <f>'Salary and Cost Data'!H802</f>
        <v>0</v>
      </c>
      <c r="K873" s="33">
        <f>'Salary and Cost Data'!I802</f>
        <v>0</v>
      </c>
      <c r="L873" s="33">
        <f>'Salary and Cost Data'!J802</f>
        <v>0</v>
      </c>
      <c r="M873" s="32">
        <f>'Salary and Cost Data'!K802</f>
        <v>0</v>
      </c>
    </row>
    <row r="874" spans="3:13" ht="15.6" hidden="1" x14ac:dyDescent="0.3">
      <c r="C874" s="31">
        <f>'Salary and Cost Data'!A803</f>
        <v>0</v>
      </c>
      <c r="D874" s="32">
        <f>'Salary and Cost Data'!B803</f>
        <v>0</v>
      </c>
      <c r="E874" s="32">
        <f>'Salary and Cost Data'!C803</f>
        <v>0</v>
      </c>
      <c r="F874" s="32">
        <f>'Salary and Cost Data'!D803</f>
        <v>0</v>
      </c>
      <c r="G874" s="33">
        <f>'Salary and Cost Data'!E803</f>
        <v>0</v>
      </c>
      <c r="H874" s="33">
        <f>'Salary and Cost Data'!F803</f>
        <v>0</v>
      </c>
      <c r="I874" s="33">
        <f>'Salary and Cost Data'!G803</f>
        <v>0</v>
      </c>
      <c r="J874" s="33">
        <f>'Salary and Cost Data'!H803</f>
        <v>0</v>
      </c>
      <c r="K874" s="33">
        <f>'Salary and Cost Data'!I803</f>
        <v>0</v>
      </c>
      <c r="L874" s="33">
        <f>'Salary and Cost Data'!J803</f>
        <v>0</v>
      </c>
      <c r="M874" s="32">
        <f>'Salary and Cost Data'!K803</f>
        <v>0</v>
      </c>
    </row>
    <row r="875" spans="3:13" ht="15.6" hidden="1" x14ac:dyDescent="0.3">
      <c r="C875" s="31">
        <f>'Salary and Cost Data'!A804</f>
        <v>0</v>
      </c>
      <c r="D875" s="32">
        <f>'Salary and Cost Data'!B804</f>
        <v>0</v>
      </c>
      <c r="E875" s="32">
        <f>'Salary and Cost Data'!C804</f>
        <v>0</v>
      </c>
      <c r="F875" s="32">
        <f>'Salary and Cost Data'!D804</f>
        <v>0</v>
      </c>
      <c r="G875" s="33">
        <f>'Salary and Cost Data'!E804</f>
        <v>0</v>
      </c>
      <c r="H875" s="33">
        <f>'Salary and Cost Data'!F804</f>
        <v>0</v>
      </c>
      <c r="I875" s="33">
        <f>'Salary and Cost Data'!G804</f>
        <v>0</v>
      </c>
      <c r="J875" s="33">
        <f>'Salary and Cost Data'!H804</f>
        <v>0</v>
      </c>
      <c r="K875" s="33">
        <f>'Salary and Cost Data'!I804</f>
        <v>0</v>
      </c>
      <c r="L875" s="33">
        <f>'Salary and Cost Data'!J804</f>
        <v>0</v>
      </c>
      <c r="M875" s="32">
        <f>'Salary and Cost Data'!K804</f>
        <v>0</v>
      </c>
    </row>
    <row r="876" spans="3:13" ht="15.6" hidden="1" x14ac:dyDescent="0.3">
      <c r="C876" s="31">
        <f>'Salary and Cost Data'!A805</f>
        <v>0</v>
      </c>
      <c r="D876" s="32">
        <f>'Salary and Cost Data'!B805</f>
        <v>0</v>
      </c>
      <c r="E876" s="32">
        <f>'Salary and Cost Data'!C805</f>
        <v>0</v>
      </c>
      <c r="F876" s="32">
        <f>'Salary and Cost Data'!D805</f>
        <v>0</v>
      </c>
      <c r="G876" s="33">
        <f>'Salary and Cost Data'!E805</f>
        <v>0</v>
      </c>
      <c r="H876" s="33">
        <f>'Salary and Cost Data'!F805</f>
        <v>0</v>
      </c>
      <c r="I876" s="33">
        <f>'Salary and Cost Data'!G805</f>
        <v>0</v>
      </c>
      <c r="J876" s="33">
        <f>'Salary and Cost Data'!H805</f>
        <v>0</v>
      </c>
      <c r="K876" s="33">
        <f>'Salary and Cost Data'!I805</f>
        <v>0</v>
      </c>
      <c r="L876" s="33">
        <f>'Salary and Cost Data'!J805</f>
        <v>0</v>
      </c>
      <c r="M876" s="32">
        <f>'Salary and Cost Data'!K805</f>
        <v>0</v>
      </c>
    </row>
    <row r="877" spans="3:13" ht="15.6" hidden="1" x14ac:dyDescent="0.3">
      <c r="C877" s="31">
        <f>'Salary and Cost Data'!A806</f>
        <v>0</v>
      </c>
      <c r="D877" s="32">
        <f>'Salary and Cost Data'!B806</f>
        <v>0</v>
      </c>
      <c r="E877" s="32">
        <f>'Salary and Cost Data'!C806</f>
        <v>0</v>
      </c>
      <c r="F877" s="32">
        <f>'Salary and Cost Data'!D806</f>
        <v>0</v>
      </c>
      <c r="G877" s="33">
        <f>'Salary and Cost Data'!E806</f>
        <v>0</v>
      </c>
      <c r="H877" s="33">
        <f>'Salary and Cost Data'!F806</f>
        <v>0</v>
      </c>
      <c r="I877" s="33">
        <f>'Salary and Cost Data'!G806</f>
        <v>0</v>
      </c>
      <c r="J877" s="33">
        <f>'Salary and Cost Data'!H806</f>
        <v>0</v>
      </c>
      <c r="K877" s="33">
        <f>'Salary and Cost Data'!I806</f>
        <v>0</v>
      </c>
      <c r="L877" s="33">
        <f>'Salary and Cost Data'!J806</f>
        <v>0</v>
      </c>
      <c r="M877" s="32">
        <f>'Salary and Cost Data'!K806</f>
        <v>0</v>
      </c>
    </row>
    <row r="878" spans="3:13" ht="15.6" hidden="1" x14ac:dyDescent="0.3">
      <c r="C878" s="31">
        <f>'Salary and Cost Data'!A807</f>
        <v>0</v>
      </c>
      <c r="D878" s="32">
        <f>'Salary and Cost Data'!B807</f>
        <v>0</v>
      </c>
      <c r="E878" s="32">
        <f>'Salary and Cost Data'!C807</f>
        <v>0</v>
      </c>
      <c r="F878" s="32">
        <f>'Salary and Cost Data'!D807</f>
        <v>0</v>
      </c>
      <c r="G878" s="33">
        <f>'Salary and Cost Data'!E807</f>
        <v>0</v>
      </c>
      <c r="H878" s="33">
        <f>'Salary and Cost Data'!F807</f>
        <v>0</v>
      </c>
      <c r="I878" s="33">
        <f>'Salary and Cost Data'!G807</f>
        <v>0</v>
      </c>
      <c r="J878" s="33">
        <f>'Salary and Cost Data'!H807</f>
        <v>0</v>
      </c>
      <c r="K878" s="33">
        <f>'Salary and Cost Data'!I807</f>
        <v>0</v>
      </c>
      <c r="L878" s="33">
        <f>'Salary and Cost Data'!J807</f>
        <v>0</v>
      </c>
      <c r="M878" s="32">
        <f>'Salary and Cost Data'!K807</f>
        <v>0</v>
      </c>
    </row>
    <row r="879" spans="3:13" ht="15.6" hidden="1" x14ac:dyDescent="0.3">
      <c r="C879" s="31">
        <f>'Salary and Cost Data'!A808</f>
        <v>0</v>
      </c>
      <c r="D879" s="32">
        <f>'Salary and Cost Data'!B808</f>
        <v>0</v>
      </c>
      <c r="E879" s="32">
        <f>'Salary and Cost Data'!C808</f>
        <v>0</v>
      </c>
      <c r="F879" s="32">
        <f>'Salary and Cost Data'!D808</f>
        <v>0</v>
      </c>
      <c r="G879" s="33">
        <f>'Salary and Cost Data'!E808</f>
        <v>0</v>
      </c>
      <c r="H879" s="33">
        <f>'Salary and Cost Data'!F808</f>
        <v>0</v>
      </c>
      <c r="I879" s="33">
        <f>'Salary and Cost Data'!G808</f>
        <v>0</v>
      </c>
      <c r="J879" s="33">
        <f>'Salary and Cost Data'!H808</f>
        <v>0</v>
      </c>
      <c r="K879" s="33">
        <f>'Salary and Cost Data'!I808</f>
        <v>0</v>
      </c>
      <c r="L879" s="33">
        <f>'Salary and Cost Data'!J808</f>
        <v>0</v>
      </c>
      <c r="M879" s="32">
        <f>'Salary and Cost Data'!K808</f>
        <v>0</v>
      </c>
    </row>
    <row r="880" spans="3:13" ht="15.6" hidden="1" x14ac:dyDescent="0.3">
      <c r="C880" s="31">
        <f>'Salary and Cost Data'!A809</f>
        <v>0</v>
      </c>
      <c r="D880" s="32">
        <f>'Salary and Cost Data'!B809</f>
        <v>0</v>
      </c>
      <c r="E880" s="32">
        <f>'Salary and Cost Data'!C809</f>
        <v>0</v>
      </c>
      <c r="F880" s="32">
        <f>'Salary and Cost Data'!D809</f>
        <v>0</v>
      </c>
      <c r="G880" s="33">
        <f>'Salary and Cost Data'!E809</f>
        <v>0</v>
      </c>
      <c r="H880" s="33">
        <f>'Salary and Cost Data'!F809</f>
        <v>0</v>
      </c>
      <c r="I880" s="33">
        <f>'Salary and Cost Data'!G809</f>
        <v>0</v>
      </c>
      <c r="J880" s="33">
        <f>'Salary and Cost Data'!H809</f>
        <v>0</v>
      </c>
      <c r="K880" s="33">
        <f>'Salary and Cost Data'!I809</f>
        <v>0</v>
      </c>
      <c r="L880" s="33">
        <f>'Salary and Cost Data'!J809</f>
        <v>0</v>
      </c>
      <c r="M880" s="32">
        <f>'Salary and Cost Data'!K809</f>
        <v>0</v>
      </c>
    </row>
    <row r="881" spans="3:13" ht="15.6" hidden="1" x14ac:dyDescent="0.3">
      <c r="C881" s="31">
        <f>'Salary and Cost Data'!A810</f>
        <v>0</v>
      </c>
      <c r="D881" s="32">
        <f>'Salary and Cost Data'!B810</f>
        <v>0</v>
      </c>
      <c r="E881" s="32">
        <f>'Salary and Cost Data'!C810</f>
        <v>0</v>
      </c>
      <c r="F881" s="32">
        <f>'Salary and Cost Data'!D810</f>
        <v>0</v>
      </c>
      <c r="G881" s="33">
        <f>'Salary and Cost Data'!E810</f>
        <v>0</v>
      </c>
      <c r="H881" s="33">
        <f>'Salary and Cost Data'!F810</f>
        <v>0</v>
      </c>
      <c r="I881" s="33">
        <f>'Salary and Cost Data'!G810</f>
        <v>0</v>
      </c>
      <c r="J881" s="33">
        <f>'Salary and Cost Data'!H810</f>
        <v>0</v>
      </c>
      <c r="K881" s="33">
        <f>'Salary and Cost Data'!I810</f>
        <v>0</v>
      </c>
      <c r="L881" s="33">
        <f>'Salary and Cost Data'!J810</f>
        <v>0</v>
      </c>
      <c r="M881" s="32">
        <f>'Salary and Cost Data'!K810</f>
        <v>0</v>
      </c>
    </row>
    <row r="882" spans="3:13" ht="15.6" hidden="1" x14ac:dyDescent="0.3">
      <c r="C882" s="31">
        <f>'Salary and Cost Data'!A811</f>
        <v>0</v>
      </c>
      <c r="D882" s="32">
        <f>'Salary and Cost Data'!B811</f>
        <v>0</v>
      </c>
      <c r="E882" s="32">
        <f>'Salary and Cost Data'!C811</f>
        <v>0</v>
      </c>
      <c r="F882" s="32">
        <f>'Salary and Cost Data'!D811</f>
        <v>0</v>
      </c>
      <c r="G882" s="33">
        <f>'Salary and Cost Data'!E811</f>
        <v>0</v>
      </c>
      <c r="H882" s="33">
        <f>'Salary and Cost Data'!F811</f>
        <v>0</v>
      </c>
      <c r="I882" s="33">
        <f>'Salary and Cost Data'!G811</f>
        <v>0</v>
      </c>
      <c r="J882" s="33">
        <f>'Salary and Cost Data'!H811</f>
        <v>0</v>
      </c>
      <c r="K882" s="33">
        <f>'Salary and Cost Data'!I811</f>
        <v>0</v>
      </c>
      <c r="L882" s="33">
        <f>'Salary and Cost Data'!J811</f>
        <v>0</v>
      </c>
      <c r="M882" s="32">
        <f>'Salary and Cost Data'!K811</f>
        <v>0</v>
      </c>
    </row>
    <row r="883" spans="3:13" ht="15.6" hidden="1" x14ac:dyDescent="0.3">
      <c r="C883" s="31">
        <f>'Salary and Cost Data'!A812</f>
        <v>0</v>
      </c>
      <c r="D883" s="32">
        <f>'Salary and Cost Data'!B812</f>
        <v>0</v>
      </c>
      <c r="E883" s="32">
        <f>'Salary and Cost Data'!C812</f>
        <v>0</v>
      </c>
      <c r="F883" s="32">
        <f>'Salary and Cost Data'!D812</f>
        <v>0</v>
      </c>
      <c r="G883" s="33">
        <f>'Salary and Cost Data'!E812</f>
        <v>0</v>
      </c>
      <c r="H883" s="33">
        <f>'Salary and Cost Data'!F812</f>
        <v>0</v>
      </c>
      <c r="I883" s="33">
        <f>'Salary and Cost Data'!G812</f>
        <v>0</v>
      </c>
      <c r="J883" s="33">
        <f>'Salary and Cost Data'!H812</f>
        <v>0</v>
      </c>
      <c r="K883" s="33">
        <f>'Salary and Cost Data'!I812</f>
        <v>0</v>
      </c>
      <c r="L883" s="33">
        <f>'Salary and Cost Data'!J812</f>
        <v>0</v>
      </c>
      <c r="M883" s="32">
        <f>'Salary and Cost Data'!K812</f>
        <v>0</v>
      </c>
    </row>
    <row r="884" spans="3:13" ht="15.6" hidden="1" x14ac:dyDescent="0.3">
      <c r="C884" s="31">
        <f>'Salary and Cost Data'!A813</f>
        <v>0</v>
      </c>
      <c r="D884" s="32">
        <f>'Salary and Cost Data'!B813</f>
        <v>0</v>
      </c>
      <c r="E884" s="32">
        <f>'Salary and Cost Data'!C813</f>
        <v>0</v>
      </c>
      <c r="F884" s="32">
        <f>'Salary and Cost Data'!D813</f>
        <v>0</v>
      </c>
      <c r="G884" s="33">
        <f>'Salary and Cost Data'!E813</f>
        <v>0</v>
      </c>
      <c r="H884" s="33">
        <f>'Salary and Cost Data'!F813</f>
        <v>0</v>
      </c>
      <c r="I884" s="33">
        <f>'Salary and Cost Data'!G813</f>
        <v>0</v>
      </c>
      <c r="J884" s="33">
        <f>'Salary and Cost Data'!H813</f>
        <v>0</v>
      </c>
      <c r="K884" s="33">
        <f>'Salary and Cost Data'!I813</f>
        <v>0</v>
      </c>
      <c r="L884" s="33">
        <f>'Salary and Cost Data'!J813</f>
        <v>0</v>
      </c>
      <c r="M884" s="32">
        <f>'Salary and Cost Data'!K813</f>
        <v>0</v>
      </c>
    </row>
    <row r="885" spans="3:13" ht="15.6" hidden="1" x14ac:dyDescent="0.3">
      <c r="C885" s="31">
        <f>'Salary and Cost Data'!A814</f>
        <v>0</v>
      </c>
      <c r="D885" s="32">
        <f>'Salary and Cost Data'!B814</f>
        <v>0</v>
      </c>
      <c r="E885" s="32">
        <f>'Salary and Cost Data'!C814</f>
        <v>0</v>
      </c>
      <c r="F885" s="32">
        <f>'Salary and Cost Data'!D814</f>
        <v>0</v>
      </c>
      <c r="G885" s="33">
        <f>'Salary and Cost Data'!E814</f>
        <v>0</v>
      </c>
      <c r="H885" s="33">
        <f>'Salary and Cost Data'!F814</f>
        <v>0</v>
      </c>
      <c r="I885" s="33">
        <f>'Salary and Cost Data'!G814</f>
        <v>0</v>
      </c>
      <c r="J885" s="33">
        <f>'Salary and Cost Data'!H814</f>
        <v>0</v>
      </c>
      <c r="K885" s="33">
        <f>'Salary and Cost Data'!I814</f>
        <v>0</v>
      </c>
      <c r="L885" s="33">
        <f>'Salary and Cost Data'!J814</f>
        <v>0</v>
      </c>
      <c r="M885" s="32">
        <f>'Salary and Cost Data'!K814</f>
        <v>0</v>
      </c>
    </row>
    <row r="886" spans="3:13" ht="15.6" hidden="1" x14ac:dyDescent="0.3">
      <c r="C886" s="31">
        <f>'Salary and Cost Data'!A815</f>
        <v>0</v>
      </c>
      <c r="D886" s="32">
        <f>'Salary and Cost Data'!B815</f>
        <v>0</v>
      </c>
      <c r="E886" s="32">
        <f>'Salary and Cost Data'!C815</f>
        <v>0</v>
      </c>
      <c r="F886" s="32">
        <f>'Salary and Cost Data'!D815</f>
        <v>0</v>
      </c>
      <c r="G886" s="33">
        <f>'Salary and Cost Data'!E815</f>
        <v>0</v>
      </c>
      <c r="H886" s="33">
        <f>'Salary and Cost Data'!F815</f>
        <v>0</v>
      </c>
      <c r="I886" s="33">
        <f>'Salary and Cost Data'!G815</f>
        <v>0</v>
      </c>
      <c r="J886" s="33">
        <f>'Salary and Cost Data'!H815</f>
        <v>0</v>
      </c>
      <c r="K886" s="33">
        <f>'Salary and Cost Data'!I815</f>
        <v>0</v>
      </c>
      <c r="L886" s="33">
        <f>'Salary and Cost Data'!J815</f>
        <v>0</v>
      </c>
      <c r="M886" s="32">
        <f>'Salary and Cost Data'!K815</f>
        <v>0</v>
      </c>
    </row>
    <row r="887" spans="3:13" ht="15.6" hidden="1" x14ac:dyDescent="0.3">
      <c r="C887" s="31">
        <f>'Salary and Cost Data'!A816</f>
        <v>0</v>
      </c>
      <c r="D887" s="32">
        <f>'Salary and Cost Data'!B816</f>
        <v>0</v>
      </c>
      <c r="E887" s="32">
        <f>'Salary and Cost Data'!C816</f>
        <v>0</v>
      </c>
      <c r="F887" s="32">
        <f>'Salary and Cost Data'!D816</f>
        <v>0</v>
      </c>
      <c r="G887" s="33">
        <f>'Salary and Cost Data'!E816</f>
        <v>0</v>
      </c>
      <c r="H887" s="33">
        <f>'Salary and Cost Data'!F816</f>
        <v>0</v>
      </c>
      <c r="I887" s="33">
        <f>'Salary and Cost Data'!G816</f>
        <v>0</v>
      </c>
      <c r="J887" s="33">
        <f>'Salary and Cost Data'!H816</f>
        <v>0</v>
      </c>
      <c r="K887" s="33">
        <f>'Salary and Cost Data'!I816</f>
        <v>0</v>
      </c>
      <c r="L887" s="33">
        <f>'Salary and Cost Data'!J816</f>
        <v>0</v>
      </c>
      <c r="M887" s="32">
        <f>'Salary and Cost Data'!K816</f>
        <v>0</v>
      </c>
    </row>
    <row r="888" spans="3:13" ht="15.6" hidden="1" x14ac:dyDescent="0.3">
      <c r="C888" s="31">
        <f>'Salary and Cost Data'!A817</f>
        <v>0</v>
      </c>
      <c r="D888" s="32">
        <f>'Salary and Cost Data'!B817</f>
        <v>0</v>
      </c>
      <c r="E888" s="32">
        <f>'Salary and Cost Data'!C817</f>
        <v>0</v>
      </c>
      <c r="F888" s="32">
        <f>'Salary and Cost Data'!D817</f>
        <v>0</v>
      </c>
      <c r="G888" s="33">
        <f>'Salary and Cost Data'!E817</f>
        <v>0</v>
      </c>
      <c r="H888" s="33">
        <f>'Salary and Cost Data'!F817</f>
        <v>0</v>
      </c>
      <c r="I888" s="33">
        <f>'Salary and Cost Data'!G817</f>
        <v>0</v>
      </c>
      <c r="J888" s="33">
        <f>'Salary and Cost Data'!H817</f>
        <v>0</v>
      </c>
      <c r="K888" s="33">
        <f>'Salary and Cost Data'!I817</f>
        <v>0</v>
      </c>
      <c r="L888" s="33">
        <f>'Salary and Cost Data'!J817</f>
        <v>0</v>
      </c>
      <c r="M888" s="32">
        <f>'Salary and Cost Data'!K817</f>
        <v>0</v>
      </c>
    </row>
    <row r="889" spans="3:13" ht="15.6" hidden="1" x14ac:dyDescent="0.3">
      <c r="C889" s="31">
        <f>'Salary and Cost Data'!A818</f>
        <v>0</v>
      </c>
      <c r="D889" s="32">
        <f>'Salary and Cost Data'!B818</f>
        <v>0</v>
      </c>
      <c r="E889" s="32">
        <f>'Salary and Cost Data'!C818</f>
        <v>0</v>
      </c>
      <c r="F889" s="32">
        <f>'Salary and Cost Data'!D818</f>
        <v>0</v>
      </c>
      <c r="G889" s="33">
        <f>'Salary and Cost Data'!E818</f>
        <v>0</v>
      </c>
      <c r="H889" s="33">
        <f>'Salary and Cost Data'!F818</f>
        <v>0</v>
      </c>
      <c r="I889" s="33">
        <f>'Salary and Cost Data'!G818</f>
        <v>0</v>
      </c>
      <c r="J889" s="33">
        <f>'Salary and Cost Data'!H818</f>
        <v>0</v>
      </c>
      <c r="K889" s="33">
        <f>'Salary and Cost Data'!I818</f>
        <v>0</v>
      </c>
      <c r="L889" s="33">
        <f>'Salary and Cost Data'!J818</f>
        <v>0</v>
      </c>
      <c r="M889" s="32">
        <f>'Salary and Cost Data'!K818</f>
        <v>0</v>
      </c>
    </row>
    <row r="890" spans="3:13" ht="15.6" hidden="1" x14ac:dyDescent="0.3">
      <c r="C890" s="31">
        <f>'Salary and Cost Data'!A819</f>
        <v>0</v>
      </c>
      <c r="D890" s="32">
        <f>'Salary and Cost Data'!B819</f>
        <v>0</v>
      </c>
      <c r="E890" s="32">
        <f>'Salary and Cost Data'!C819</f>
        <v>0</v>
      </c>
      <c r="F890" s="32">
        <f>'Salary and Cost Data'!D819</f>
        <v>0</v>
      </c>
      <c r="G890" s="33">
        <f>'Salary and Cost Data'!E819</f>
        <v>0</v>
      </c>
      <c r="H890" s="33">
        <f>'Salary and Cost Data'!F819</f>
        <v>0</v>
      </c>
      <c r="I890" s="33">
        <f>'Salary and Cost Data'!G819</f>
        <v>0</v>
      </c>
      <c r="J890" s="33">
        <f>'Salary and Cost Data'!H819</f>
        <v>0</v>
      </c>
      <c r="K890" s="33">
        <f>'Salary and Cost Data'!I819</f>
        <v>0</v>
      </c>
      <c r="L890" s="33">
        <f>'Salary and Cost Data'!J819</f>
        <v>0</v>
      </c>
      <c r="M890" s="32">
        <f>'Salary and Cost Data'!K819</f>
        <v>0</v>
      </c>
    </row>
    <row r="891" spans="3:13" ht="15.6" hidden="1" x14ac:dyDescent="0.3">
      <c r="C891" s="31">
        <f>'Salary and Cost Data'!A820</f>
        <v>0</v>
      </c>
      <c r="D891" s="32">
        <f>'Salary and Cost Data'!B820</f>
        <v>0</v>
      </c>
      <c r="E891" s="32">
        <f>'Salary and Cost Data'!C820</f>
        <v>0</v>
      </c>
      <c r="F891" s="32">
        <f>'Salary and Cost Data'!D820</f>
        <v>0</v>
      </c>
      <c r="G891" s="33">
        <f>'Salary and Cost Data'!E820</f>
        <v>0</v>
      </c>
      <c r="H891" s="33">
        <f>'Salary and Cost Data'!F820</f>
        <v>0</v>
      </c>
      <c r="I891" s="33">
        <f>'Salary and Cost Data'!G820</f>
        <v>0</v>
      </c>
      <c r="J891" s="33">
        <f>'Salary and Cost Data'!H820</f>
        <v>0</v>
      </c>
      <c r="K891" s="33">
        <f>'Salary and Cost Data'!I820</f>
        <v>0</v>
      </c>
      <c r="L891" s="33">
        <f>'Salary and Cost Data'!J820</f>
        <v>0</v>
      </c>
      <c r="M891" s="32">
        <f>'Salary and Cost Data'!K820</f>
        <v>0</v>
      </c>
    </row>
    <row r="892" spans="3:13" ht="15.6" hidden="1" x14ac:dyDescent="0.3">
      <c r="C892" s="31">
        <f>'Salary and Cost Data'!A821</f>
        <v>0</v>
      </c>
      <c r="D892" s="32">
        <f>'Salary and Cost Data'!B821</f>
        <v>0</v>
      </c>
      <c r="E892" s="32">
        <f>'Salary and Cost Data'!C821</f>
        <v>0</v>
      </c>
      <c r="F892" s="32">
        <f>'Salary and Cost Data'!D821</f>
        <v>0</v>
      </c>
      <c r="G892" s="33">
        <f>'Salary and Cost Data'!E821</f>
        <v>0</v>
      </c>
      <c r="H892" s="33">
        <f>'Salary and Cost Data'!F821</f>
        <v>0</v>
      </c>
      <c r="I892" s="33">
        <f>'Salary and Cost Data'!G821</f>
        <v>0</v>
      </c>
      <c r="J892" s="33">
        <f>'Salary and Cost Data'!H821</f>
        <v>0</v>
      </c>
      <c r="K892" s="33">
        <f>'Salary and Cost Data'!I821</f>
        <v>0</v>
      </c>
      <c r="L892" s="33">
        <f>'Salary and Cost Data'!J821</f>
        <v>0</v>
      </c>
      <c r="M892" s="32">
        <f>'Salary and Cost Data'!K821</f>
        <v>0</v>
      </c>
    </row>
    <row r="893" spans="3:13" ht="15.6" hidden="1" x14ac:dyDescent="0.3">
      <c r="C893" s="31">
        <f>'Salary and Cost Data'!A822</f>
        <v>0</v>
      </c>
      <c r="D893" s="32">
        <f>'Salary and Cost Data'!B822</f>
        <v>0</v>
      </c>
      <c r="E893" s="32">
        <f>'Salary and Cost Data'!C822</f>
        <v>0</v>
      </c>
      <c r="F893" s="32">
        <f>'Salary and Cost Data'!D822</f>
        <v>0</v>
      </c>
      <c r="G893" s="33">
        <f>'Salary and Cost Data'!E822</f>
        <v>0</v>
      </c>
      <c r="H893" s="33">
        <f>'Salary and Cost Data'!F822</f>
        <v>0</v>
      </c>
      <c r="I893" s="33">
        <f>'Salary and Cost Data'!G822</f>
        <v>0</v>
      </c>
      <c r="J893" s="33">
        <f>'Salary and Cost Data'!H822</f>
        <v>0</v>
      </c>
      <c r="K893" s="33">
        <f>'Salary and Cost Data'!I822</f>
        <v>0</v>
      </c>
      <c r="L893" s="33">
        <f>'Salary and Cost Data'!J822</f>
        <v>0</v>
      </c>
      <c r="M893" s="32">
        <f>'Salary and Cost Data'!K822</f>
        <v>0</v>
      </c>
    </row>
    <row r="894" spans="3:13" ht="15.6" hidden="1" x14ac:dyDescent="0.3">
      <c r="C894" s="31">
        <f>'Salary and Cost Data'!A823</f>
        <v>0</v>
      </c>
      <c r="D894" s="32">
        <f>'Salary and Cost Data'!B823</f>
        <v>0</v>
      </c>
      <c r="E894" s="32">
        <f>'Salary and Cost Data'!C823</f>
        <v>0</v>
      </c>
      <c r="F894" s="32">
        <f>'Salary and Cost Data'!D823</f>
        <v>0</v>
      </c>
      <c r="G894" s="33">
        <f>'Salary and Cost Data'!E823</f>
        <v>0</v>
      </c>
      <c r="H894" s="33">
        <f>'Salary and Cost Data'!F823</f>
        <v>0</v>
      </c>
      <c r="I894" s="33">
        <f>'Salary and Cost Data'!G823</f>
        <v>0</v>
      </c>
      <c r="J894" s="33">
        <f>'Salary and Cost Data'!H823</f>
        <v>0</v>
      </c>
      <c r="K894" s="33">
        <f>'Salary and Cost Data'!I823</f>
        <v>0</v>
      </c>
      <c r="L894" s="33">
        <f>'Salary and Cost Data'!J823</f>
        <v>0</v>
      </c>
      <c r="M894" s="32">
        <f>'Salary and Cost Data'!K823</f>
        <v>0</v>
      </c>
    </row>
    <row r="895" spans="3:13" ht="15.6" hidden="1" x14ac:dyDescent="0.3">
      <c r="C895" s="31">
        <f>'Salary and Cost Data'!A824</f>
        <v>0</v>
      </c>
      <c r="D895" s="32">
        <f>'Salary and Cost Data'!B824</f>
        <v>0</v>
      </c>
      <c r="E895" s="32">
        <f>'Salary and Cost Data'!C824</f>
        <v>0</v>
      </c>
      <c r="F895" s="32">
        <f>'Salary and Cost Data'!D824</f>
        <v>0</v>
      </c>
      <c r="G895" s="33">
        <f>'Salary and Cost Data'!E824</f>
        <v>0</v>
      </c>
      <c r="H895" s="33">
        <f>'Salary and Cost Data'!F824</f>
        <v>0</v>
      </c>
      <c r="I895" s="33">
        <f>'Salary and Cost Data'!G824</f>
        <v>0</v>
      </c>
      <c r="J895" s="33">
        <f>'Salary and Cost Data'!H824</f>
        <v>0</v>
      </c>
      <c r="K895" s="33">
        <f>'Salary and Cost Data'!I824</f>
        <v>0</v>
      </c>
      <c r="L895" s="33">
        <f>'Salary and Cost Data'!J824</f>
        <v>0</v>
      </c>
      <c r="M895" s="32">
        <f>'Salary and Cost Data'!K824</f>
        <v>0</v>
      </c>
    </row>
    <row r="896" spans="3:13" ht="15.6" hidden="1" x14ac:dyDescent="0.3">
      <c r="C896" s="31">
        <f>'Salary and Cost Data'!A825</f>
        <v>0</v>
      </c>
      <c r="D896" s="32">
        <f>'Salary and Cost Data'!B825</f>
        <v>0</v>
      </c>
      <c r="E896" s="32">
        <f>'Salary and Cost Data'!C825</f>
        <v>0</v>
      </c>
      <c r="F896" s="32">
        <f>'Salary and Cost Data'!D825</f>
        <v>0</v>
      </c>
      <c r="G896" s="33">
        <f>'Salary and Cost Data'!E825</f>
        <v>0</v>
      </c>
      <c r="H896" s="33">
        <f>'Salary and Cost Data'!F825</f>
        <v>0</v>
      </c>
      <c r="I896" s="33">
        <f>'Salary and Cost Data'!G825</f>
        <v>0</v>
      </c>
      <c r="J896" s="33">
        <f>'Salary and Cost Data'!H825</f>
        <v>0</v>
      </c>
      <c r="K896" s="33">
        <f>'Salary and Cost Data'!I825</f>
        <v>0</v>
      </c>
      <c r="L896" s="33">
        <f>'Salary and Cost Data'!J825</f>
        <v>0</v>
      </c>
      <c r="M896" s="32">
        <f>'Salary and Cost Data'!K825</f>
        <v>0</v>
      </c>
    </row>
    <row r="897" spans="3:13" ht="15.6" hidden="1" x14ac:dyDescent="0.3">
      <c r="C897" s="31">
        <f>'Salary and Cost Data'!A826</f>
        <v>0</v>
      </c>
      <c r="D897" s="32">
        <f>'Salary and Cost Data'!B826</f>
        <v>0</v>
      </c>
      <c r="E897" s="32">
        <f>'Salary and Cost Data'!C826</f>
        <v>0</v>
      </c>
      <c r="F897" s="32">
        <f>'Salary and Cost Data'!D826</f>
        <v>0</v>
      </c>
      <c r="G897" s="33">
        <f>'Salary and Cost Data'!E826</f>
        <v>0</v>
      </c>
      <c r="H897" s="33">
        <f>'Salary and Cost Data'!F826</f>
        <v>0</v>
      </c>
      <c r="I897" s="33">
        <f>'Salary and Cost Data'!G826</f>
        <v>0</v>
      </c>
      <c r="J897" s="33">
        <f>'Salary and Cost Data'!H826</f>
        <v>0</v>
      </c>
      <c r="K897" s="33">
        <f>'Salary and Cost Data'!I826</f>
        <v>0</v>
      </c>
      <c r="L897" s="33">
        <f>'Salary and Cost Data'!J826</f>
        <v>0</v>
      </c>
      <c r="M897" s="32">
        <f>'Salary and Cost Data'!K826</f>
        <v>0</v>
      </c>
    </row>
    <row r="898" spans="3:13" ht="15.6" hidden="1" x14ac:dyDescent="0.3">
      <c r="C898" s="31">
        <f>'Salary and Cost Data'!A827</f>
        <v>0</v>
      </c>
      <c r="D898" s="32">
        <f>'Salary and Cost Data'!B827</f>
        <v>0</v>
      </c>
      <c r="E898" s="32">
        <f>'Salary and Cost Data'!C827</f>
        <v>0</v>
      </c>
      <c r="F898" s="32">
        <f>'Salary and Cost Data'!D827</f>
        <v>0</v>
      </c>
      <c r="G898" s="33">
        <f>'Salary and Cost Data'!E827</f>
        <v>0</v>
      </c>
      <c r="H898" s="33">
        <f>'Salary and Cost Data'!F827</f>
        <v>0</v>
      </c>
      <c r="I898" s="33">
        <f>'Salary and Cost Data'!G827</f>
        <v>0</v>
      </c>
      <c r="J898" s="33">
        <f>'Salary and Cost Data'!H827</f>
        <v>0</v>
      </c>
      <c r="K898" s="33">
        <f>'Salary and Cost Data'!I827</f>
        <v>0</v>
      </c>
      <c r="L898" s="33">
        <f>'Salary and Cost Data'!J827</f>
        <v>0</v>
      </c>
      <c r="M898" s="32">
        <f>'Salary and Cost Data'!K827</f>
        <v>0</v>
      </c>
    </row>
    <row r="899" spans="3:13" ht="15.6" hidden="1" x14ac:dyDescent="0.3">
      <c r="C899" s="31">
        <f>'Salary and Cost Data'!A828</f>
        <v>0</v>
      </c>
      <c r="D899" s="32">
        <f>'Salary and Cost Data'!B828</f>
        <v>0</v>
      </c>
      <c r="E899" s="32">
        <f>'Salary and Cost Data'!C828</f>
        <v>0</v>
      </c>
      <c r="F899" s="32">
        <f>'Salary and Cost Data'!D828</f>
        <v>0</v>
      </c>
      <c r="G899" s="33">
        <f>'Salary and Cost Data'!E828</f>
        <v>0</v>
      </c>
      <c r="H899" s="33">
        <f>'Salary and Cost Data'!F828</f>
        <v>0</v>
      </c>
      <c r="I899" s="33">
        <f>'Salary and Cost Data'!G828</f>
        <v>0</v>
      </c>
      <c r="J899" s="33">
        <f>'Salary and Cost Data'!H828</f>
        <v>0</v>
      </c>
      <c r="K899" s="33">
        <f>'Salary and Cost Data'!I828</f>
        <v>0</v>
      </c>
      <c r="L899" s="33">
        <f>'Salary and Cost Data'!J828</f>
        <v>0</v>
      </c>
      <c r="M899" s="32">
        <f>'Salary and Cost Data'!K828</f>
        <v>0</v>
      </c>
    </row>
    <row r="900" spans="3:13" ht="15.6" hidden="1" x14ac:dyDescent="0.3">
      <c r="C900" s="31">
        <f>'Salary and Cost Data'!A829</f>
        <v>0</v>
      </c>
      <c r="D900" s="32">
        <f>'Salary and Cost Data'!B829</f>
        <v>0</v>
      </c>
      <c r="E900" s="32">
        <f>'Salary and Cost Data'!C829</f>
        <v>0</v>
      </c>
      <c r="F900" s="32">
        <f>'Salary and Cost Data'!D829</f>
        <v>0</v>
      </c>
      <c r="G900" s="33">
        <f>'Salary and Cost Data'!E829</f>
        <v>0</v>
      </c>
      <c r="H900" s="33">
        <f>'Salary and Cost Data'!F829</f>
        <v>0</v>
      </c>
      <c r="I900" s="33">
        <f>'Salary and Cost Data'!G829</f>
        <v>0</v>
      </c>
      <c r="J900" s="33">
        <f>'Salary and Cost Data'!H829</f>
        <v>0</v>
      </c>
      <c r="K900" s="33">
        <f>'Salary and Cost Data'!I829</f>
        <v>0</v>
      </c>
      <c r="L900" s="33">
        <f>'Salary and Cost Data'!J829</f>
        <v>0</v>
      </c>
      <c r="M900" s="32">
        <f>'Salary and Cost Data'!K829</f>
        <v>0</v>
      </c>
    </row>
    <row r="901" spans="3:13" x14ac:dyDescent="0.25">
      <c r="C901"/>
      <c r="D901"/>
      <c r="E901"/>
      <c r="F901"/>
      <c r="G901"/>
      <c r="H901"/>
      <c r="I901"/>
      <c r="J901"/>
      <c r="K901"/>
      <c r="L901"/>
      <c r="M901"/>
    </row>
    <row r="902" spans="3:13" x14ac:dyDescent="0.25">
      <c r="C902"/>
      <c r="D902"/>
      <c r="E902"/>
      <c r="F902"/>
      <c r="G902"/>
      <c r="H902"/>
      <c r="I902"/>
      <c r="J902"/>
      <c r="K902"/>
      <c r="L902"/>
      <c r="M902"/>
    </row>
    <row r="903" spans="3:13" x14ac:dyDescent="0.25">
      <c r="C903"/>
      <c r="D903"/>
      <c r="E903"/>
      <c r="F903"/>
      <c r="G903"/>
      <c r="H903"/>
      <c r="I903"/>
      <c r="J903"/>
      <c r="K903"/>
      <c r="L903"/>
      <c r="M903"/>
    </row>
    <row r="904" spans="3:13" x14ac:dyDescent="0.25">
      <c r="C904"/>
      <c r="D904"/>
      <c r="E904"/>
      <c r="F904"/>
      <c r="G904"/>
      <c r="H904"/>
      <c r="I904"/>
      <c r="J904"/>
      <c r="K904"/>
      <c r="L904"/>
      <c r="M904"/>
    </row>
    <row r="905" spans="3:13" x14ac:dyDescent="0.25">
      <c r="C905"/>
      <c r="D905"/>
      <c r="E905"/>
      <c r="F905"/>
      <c r="G905"/>
      <c r="H905"/>
      <c r="I905"/>
      <c r="J905"/>
      <c r="K905"/>
      <c r="L905"/>
      <c r="M905"/>
    </row>
    <row r="906" spans="3:13" x14ac:dyDescent="0.25">
      <c r="C906"/>
      <c r="D906"/>
      <c r="E906"/>
      <c r="F906"/>
      <c r="G906"/>
      <c r="H906"/>
      <c r="I906"/>
      <c r="J906"/>
      <c r="K906"/>
      <c r="L906"/>
      <c r="M906"/>
    </row>
    <row r="907" spans="3:13" x14ac:dyDescent="0.25">
      <c r="C907"/>
      <c r="D907"/>
      <c r="E907"/>
      <c r="F907"/>
      <c r="G907"/>
      <c r="H907"/>
      <c r="I907"/>
      <c r="J907"/>
      <c r="K907"/>
      <c r="L907"/>
      <c r="M907"/>
    </row>
    <row r="908" spans="3:13" x14ac:dyDescent="0.25">
      <c r="C908"/>
      <c r="D908"/>
      <c r="E908"/>
      <c r="F908"/>
      <c r="G908"/>
      <c r="H908"/>
      <c r="I908"/>
      <c r="J908"/>
      <c r="K908"/>
      <c r="L908"/>
      <c r="M908"/>
    </row>
    <row r="909" spans="3:13" x14ac:dyDescent="0.25">
      <c r="C909"/>
      <c r="D909"/>
      <c r="E909"/>
      <c r="F909"/>
      <c r="G909"/>
      <c r="H909"/>
      <c r="I909"/>
      <c r="J909"/>
      <c r="K909"/>
      <c r="L909"/>
      <c r="M909"/>
    </row>
    <row r="910" spans="3:13" x14ac:dyDescent="0.25">
      <c r="C910"/>
      <c r="D910"/>
      <c r="E910"/>
      <c r="F910"/>
      <c r="G910"/>
      <c r="H910"/>
      <c r="I910"/>
      <c r="J910"/>
      <c r="K910"/>
      <c r="L910"/>
      <c r="M910"/>
    </row>
    <row r="911" spans="3:13" x14ac:dyDescent="0.25">
      <c r="C911"/>
      <c r="D911"/>
      <c r="E911"/>
      <c r="F911"/>
      <c r="G911"/>
      <c r="H911"/>
      <c r="I911"/>
      <c r="J911"/>
      <c r="K911"/>
      <c r="L911"/>
      <c r="M911"/>
    </row>
    <row r="912" spans="3:13" x14ac:dyDescent="0.25">
      <c r="C912"/>
      <c r="D912"/>
      <c r="E912"/>
      <c r="F912"/>
      <c r="G912"/>
      <c r="H912"/>
      <c r="I912"/>
      <c r="J912"/>
      <c r="K912"/>
      <c r="L912"/>
      <c r="M912"/>
    </row>
    <row r="913" spans="3:13" x14ac:dyDescent="0.25">
      <c r="C913"/>
      <c r="D913"/>
      <c r="E913"/>
      <c r="F913"/>
      <c r="G913"/>
      <c r="H913"/>
      <c r="I913"/>
      <c r="J913"/>
      <c r="K913"/>
      <c r="L913"/>
      <c r="M913"/>
    </row>
    <row r="914" spans="3:13" x14ac:dyDescent="0.25">
      <c r="C914"/>
      <c r="D914"/>
      <c r="E914"/>
      <c r="F914"/>
      <c r="G914"/>
      <c r="H914"/>
      <c r="I914"/>
      <c r="J914"/>
      <c r="K914"/>
      <c r="L914"/>
      <c r="M914"/>
    </row>
    <row r="915" spans="3:13" x14ac:dyDescent="0.25">
      <c r="C915"/>
      <c r="D915"/>
      <c r="E915"/>
      <c r="F915"/>
      <c r="G915"/>
      <c r="H915"/>
      <c r="I915"/>
      <c r="J915"/>
      <c r="K915"/>
      <c r="L915"/>
      <c r="M915"/>
    </row>
    <row r="916" spans="3:13" x14ac:dyDescent="0.25">
      <c r="C916"/>
      <c r="D916"/>
      <c r="E916"/>
      <c r="F916"/>
      <c r="G916"/>
      <c r="H916"/>
      <c r="I916"/>
      <c r="J916"/>
      <c r="K916"/>
      <c r="L916"/>
      <c r="M916"/>
    </row>
    <row r="917" spans="3:13" x14ac:dyDescent="0.25">
      <c r="C917"/>
      <c r="D917"/>
      <c r="E917"/>
      <c r="F917"/>
      <c r="G917"/>
      <c r="H917"/>
      <c r="I917"/>
      <c r="J917"/>
      <c r="K917"/>
      <c r="L917"/>
      <c r="M917"/>
    </row>
    <row r="918" spans="3:13" x14ac:dyDescent="0.25">
      <c r="C918"/>
      <c r="D918"/>
      <c r="E918"/>
      <c r="F918"/>
      <c r="G918"/>
      <c r="H918"/>
      <c r="I918"/>
      <c r="J918"/>
      <c r="K918"/>
      <c r="L918"/>
      <c r="M918"/>
    </row>
    <row r="919" spans="3:13" x14ac:dyDescent="0.25">
      <c r="C919"/>
      <c r="D919"/>
      <c r="E919"/>
      <c r="F919"/>
      <c r="G919"/>
      <c r="H919"/>
      <c r="I919"/>
      <c r="J919"/>
      <c r="K919"/>
      <c r="L919"/>
      <c r="M919"/>
    </row>
    <row r="920" spans="3:13" x14ac:dyDescent="0.25">
      <c r="C920"/>
      <c r="D920"/>
      <c r="E920"/>
      <c r="F920"/>
      <c r="G920"/>
      <c r="H920"/>
      <c r="I920"/>
      <c r="J920"/>
      <c r="K920"/>
      <c r="L920"/>
      <c r="M920"/>
    </row>
    <row r="921" spans="3:13" x14ac:dyDescent="0.25">
      <c r="C921"/>
      <c r="D921"/>
      <c r="E921"/>
      <c r="F921"/>
      <c r="G921"/>
      <c r="H921"/>
      <c r="I921"/>
      <c r="J921"/>
      <c r="K921"/>
      <c r="L921"/>
      <c r="M921"/>
    </row>
    <row r="922" spans="3:13" x14ac:dyDescent="0.25">
      <c r="C922"/>
      <c r="D922"/>
      <c r="E922"/>
      <c r="F922"/>
      <c r="G922"/>
      <c r="H922"/>
      <c r="I922"/>
      <c r="J922"/>
      <c r="K922"/>
      <c r="L922"/>
      <c r="M922"/>
    </row>
    <row r="923" spans="3:13" x14ac:dyDescent="0.25">
      <c r="C923"/>
      <c r="D923"/>
      <c r="E923"/>
      <c r="F923"/>
      <c r="G923"/>
      <c r="H923"/>
      <c r="I923"/>
      <c r="J923"/>
      <c r="K923"/>
      <c r="L923"/>
      <c r="M923"/>
    </row>
    <row r="924" spans="3:13" x14ac:dyDescent="0.25">
      <c r="C924"/>
      <c r="D924"/>
      <c r="E924"/>
      <c r="F924"/>
      <c r="G924"/>
      <c r="H924"/>
      <c r="I924"/>
      <c r="J924"/>
      <c r="K924"/>
      <c r="L924"/>
      <c r="M924"/>
    </row>
    <row r="925" spans="3:13" x14ac:dyDescent="0.25">
      <c r="C925"/>
      <c r="D925"/>
      <c r="E925"/>
      <c r="F925"/>
      <c r="G925"/>
      <c r="H925"/>
      <c r="I925"/>
      <c r="J925"/>
      <c r="K925"/>
      <c r="L925"/>
      <c r="M925"/>
    </row>
    <row r="926" spans="3:13" x14ac:dyDescent="0.25">
      <c r="C926"/>
      <c r="D926"/>
      <c r="E926"/>
      <c r="F926"/>
      <c r="G926"/>
      <c r="H926"/>
      <c r="I926"/>
      <c r="J926"/>
      <c r="K926"/>
      <c r="L926"/>
      <c r="M926"/>
    </row>
    <row r="927" spans="3:13" x14ac:dyDescent="0.25">
      <c r="C927"/>
      <c r="D927"/>
      <c r="E927"/>
      <c r="F927"/>
      <c r="G927"/>
      <c r="H927"/>
      <c r="I927"/>
      <c r="J927"/>
      <c r="K927"/>
      <c r="L927"/>
      <c r="M927"/>
    </row>
    <row r="928" spans="3:13" x14ac:dyDescent="0.25">
      <c r="C928"/>
      <c r="D928"/>
      <c r="E928"/>
      <c r="F928"/>
      <c r="G928"/>
      <c r="H928"/>
      <c r="I928"/>
      <c r="J928"/>
      <c r="K928"/>
      <c r="L928"/>
      <c r="M928"/>
    </row>
    <row r="929" spans="3:13" x14ac:dyDescent="0.25">
      <c r="C929"/>
      <c r="D929"/>
      <c r="E929"/>
      <c r="F929"/>
      <c r="G929"/>
      <c r="H929"/>
      <c r="I929"/>
      <c r="J929"/>
      <c r="K929"/>
      <c r="L929"/>
      <c r="M929"/>
    </row>
    <row r="930" spans="3:13" x14ac:dyDescent="0.25">
      <c r="C930"/>
      <c r="D930"/>
      <c r="E930"/>
      <c r="F930"/>
      <c r="G930"/>
      <c r="H930"/>
      <c r="I930"/>
      <c r="J930"/>
      <c r="K930"/>
      <c r="L930"/>
      <c r="M930"/>
    </row>
    <row r="931" spans="3:13" x14ac:dyDescent="0.25">
      <c r="C931"/>
      <c r="D931"/>
      <c r="E931"/>
      <c r="F931"/>
      <c r="G931"/>
      <c r="H931"/>
      <c r="I931"/>
      <c r="J931"/>
      <c r="K931"/>
      <c r="L931"/>
      <c r="M931"/>
    </row>
    <row r="932" spans="3:13" x14ac:dyDescent="0.25">
      <c r="C932"/>
      <c r="D932"/>
      <c r="E932"/>
      <c r="F932"/>
      <c r="G932"/>
      <c r="H932"/>
      <c r="I932"/>
      <c r="J932"/>
      <c r="K932"/>
      <c r="L932"/>
      <c r="M932"/>
    </row>
    <row r="933" spans="3:13" x14ac:dyDescent="0.25">
      <c r="C933"/>
      <c r="D933"/>
      <c r="E933"/>
      <c r="F933"/>
      <c r="G933"/>
      <c r="H933"/>
      <c r="I933"/>
      <c r="J933"/>
      <c r="K933"/>
      <c r="L933"/>
      <c r="M933"/>
    </row>
    <row r="934" spans="3:13" x14ac:dyDescent="0.25">
      <c r="C934"/>
      <c r="D934"/>
      <c r="E934"/>
      <c r="F934"/>
      <c r="G934"/>
      <c r="H934"/>
      <c r="I934"/>
      <c r="J934"/>
      <c r="K934"/>
      <c r="L934"/>
      <c r="M934"/>
    </row>
    <row r="935" spans="3:13" x14ac:dyDescent="0.25">
      <c r="C935"/>
      <c r="D935"/>
      <c r="E935"/>
      <c r="F935"/>
      <c r="G935"/>
      <c r="H935"/>
      <c r="I935"/>
      <c r="J935"/>
      <c r="K935"/>
      <c r="L935"/>
      <c r="M935"/>
    </row>
    <row r="936" spans="3:13" x14ac:dyDescent="0.25">
      <c r="C936"/>
      <c r="D936"/>
      <c r="E936"/>
      <c r="F936"/>
      <c r="G936"/>
      <c r="H936"/>
      <c r="I936"/>
      <c r="J936"/>
      <c r="K936"/>
      <c r="L936"/>
      <c r="M936"/>
    </row>
    <row r="937" spans="3:13" x14ac:dyDescent="0.25">
      <c r="C937"/>
      <c r="D937"/>
      <c r="E937"/>
      <c r="F937"/>
      <c r="G937"/>
      <c r="H937"/>
      <c r="I937"/>
      <c r="J937"/>
      <c r="K937"/>
      <c r="L937"/>
      <c r="M937"/>
    </row>
    <row r="938" spans="3:13" x14ac:dyDescent="0.25">
      <c r="C938"/>
      <c r="D938"/>
      <c r="E938"/>
      <c r="F938"/>
      <c r="G938"/>
      <c r="H938"/>
      <c r="I938"/>
      <c r="J938"/>
      <c r="K938"/>
      <c r="L938"/>
      <c r="M938"/>
    </row>
    <row r="939" spans="3:13" x14ac:dyDescent="0.25">
      <c r="C939"/>
      <c r="D939"/>
      <c r="E939"/>
      <c r="F939"/>
      <c r="G939"/>
      <c r="H939"/>
      <c r="I939"/>
      <c r="J939"/>
      <c r="K939"/>
      <c r="L939"/>
      <c r="M939"/>
    </row>
    <row r="940" spans="3:13" x14ac:dyDescent="0.25">
      <c r="C940"/>
      <c r="D940"/>
      <c r="E940"/>
      <c r="F940"/>
      <c r="G940"/>
      <c r="H940"/>
      <c r="I940"/>
      <c r="J940"/>
      <c r="K940"/>
      <c r="L940"/>
      <c r="M940"/>
    </row>
    <row r="941" spans="3:13" x14ac:dyDescent="0.25">
      <c r="C941"/>
      <c r="D941"/>
      <c r="E941"/>
      <c r="F941"/>
      <c r="G941"/>
      <c r="H941"/>
      <c r="I941"/>
      <c r="J941"/>
      <c r="K941"/>
      <c r="L941"/>
      <c r="M941"/>
    </row>
    <row r="942" spans="3:13" x14ac:dyDescent="0.25">
      <c r="C942"/>
      <c r="D942"/>
      <c r="E942"/>
      <c r="F942"/>
      <c r="G942"/>
      <c r="H942"/>
      <c r="I942"/>
      <c r="J942"/>
      <c r="K942"/>
      <c r="L942"/>
      <c r="M942"/>
    </row>
    <row r="943" spans="3:13" x14ac:dyDescent="0.25">
      <c r="C943"/>
      <c r="D943"/>
      <c r="E943"/>
      <c r="F943"/>
      <c r="G943"/>
      <c r="H943"/>
      <c r="I943"/>
      <c r="J943"/>
      <c r="K943"/>
      <c r="L943"/>
      <c r="M943"/>
    </row>
    <row r="944" spans="3:13" x14ac:dyDescent="0.25">
      <c r="C944"/>
      <c r="D944"/>
      <c r="E944"/>
      <c r="F944"/>
      <c r="G944"/>
      <c r="H944"/>
      <c r="I944"/>
      <c r="J944"/>
      <c r="K944"/>
      <c r="L944"/>
      <c r="M944"/>
    </row>
    <row r="945" spans="3:13" x14ac:dyDescent="0.25">
      <c r="C945"/>
      <c r="D945"/>
      <c r="E945"/>
      <c r="F945"/>
      <c r="G945"/>
      <c r="H945"/>
      <c r="I945"/>
      <c r="J945"/>
      <c r="K945"/>
      <c r="L945"/>
      <c r="M945"/>
    </row>
    <row r="946" spans="3:13" x14ac:dyDescent="0.25">
      <c r="C946"/>
      <c r="D946"/>
      <c r="E946"/>
      <c r="F946"/>
      <c r="G946"/>
      <c r="H946"/>
      <c r="I946"/>
      <c r="J946"/>
      <c r="K946"/>
      <c r="L946"/>
      <c r="M946"/>
    </row>
    <row r="947" spans="3:13" x14ac:dyDescent="0.25">
      <c r="C947"/>
      <c r="D947"/>
      <c r="E947"/>
      <c r="F947"/>
      <c r="G947"/>
      <c r="H947"/>
      <c r="I947"/>
      <c r="J947"/>
      <c r="K947"/>
      <c r="L947"/>
      <c r="M947"/>
    </row>
    <row r="948" spans="3:13" x14ac:dyDescent="0.25">
      <c r="C948"/>
      <c r="D948"/>
      <c r="E948"/>
      <c r="F948"/>
      <c r="G948"/>
      <c r="H948"/>
      <c r="I948"/>
      <c r="J948"/>
      <c r="K948"/>
      <c r="L948"/>
      <c r="M948"/>
    </row>
    <row r="949" spans="3:13" x14ac:dyDescent="0.25">
      <c r="C949"/>
      <c r="D949"/>
      <c r="E949"/>
      <c r="F949"/>
      <c r="G949"/>
      <c r="H949"/>
      <c r="I949"/>
      <c r="J949"/>
      <c r="K949"/>
      <c r="L949"/>
      <c r="M949"/>
    </row>
    <row r="950" spans="3:13" x14ac:dyDescent="0.25">
      <c r="C950"/>
      <c r="D950"/>
      <c r="E950"/>
      <c r="F950"/>
      <c r="G950"/>
      <c r="H950"/>
      <c r="I950"/>
      <c r="J950"/>
      <c r="K950"/>
      <c r="L950"/>
      <c r="M950"/>
    </row>
    <row r="951" spans="3:13" x14ac:dyDescent="0.25">
      <c r="C951"/>
      <c r="D951"/>
      <c r="E951"/>
      <c r="F951"/>
      <c r="G951"/>
      <c r="H951"/>
      <c r="I951"/>
      <c r="J951"/>
      <c r="K951"/>
      <c r="L951"/>
      <c r="M951"/>
    </row>
    <row r="952" spans="3:13" x14ac:dyDescent="0.25">
      <c r="C952"/>
      <c r="D952"/>
      <c r="E952"/>
      <c r="F952"/>
      <c r="G952"/>
      <c r="H952"/>
      <c r="I952"/>
      <c r="J952"/>
      <c r="K952"/>
      <c r="L952"/>
      <c r="M952"/>
    </row>
    <row r="953" spans="3:13" x14ac:dyDescent="0.25">
      <c r="C953"/>
      <c r="D953"/>
      <c r="E953"/>
      <c r="F953"/>
      <c r="G953"/>
      <c r="H953"/>
      <c r="I953"/>
      <c r="J953"/>
      <c r="K953"/>
      <c r="L953"/>
      <c r="M953"/>
    </row>
    <row r="954" spans="3:13" x14ac:dyDescent="0.25">
      <c r="C954"/>
      <c r="D954"/>
      <c r="E954"/>
      <c r="F954"/>
      <c r="G954"/>
      <c r="H954"/>
      <c r="I954"/>
      <c r="J954"/>
      <c r="K954"/>
      <c r="L954"/>
      <c r="M954"/>
    </row>
    <row r="955" spans="3:13" x14ac:dyDescent="0.25">
      <c r="C955"/>
      <c r="D955"/>
      <c r="E955"/>
      <c r="F955"/>
      <c r="G955"/>
      <c r="H955"/>
      <c r="I955"/>
      <c r="J955"/>
      <c r="K955"/>
      <c r="L955"/>
      <c r="M955"/>
    </row>
    <row r="956" spans="3:13" x14ac:dyDescent="0.25">
      <c r="C956"/>
      <c r="D956"/>
      <c r="E956"/>
      <c r="F956"/>
      <c r="G956"/>
      <c r="H956"/>
      <c r="I956"/>
      <c r="J956"/>
      <c r="K956"/>
      <c r="L956"/>
      <c r="M956"/>
    </row>
    <row r="957" spans="3:13" x14ac:dyDescent="0.25">
      <c r="C957"/>
      <c r="D957"/>
      <c r="E957"/>
      <c r="F957"/>
      <c r="G957"/>
      <c r="H957"/>
      <c r="I957"/>
      <c r="J957"/>
      <c r="K957"/>
      <c r="L957"/>
      <c r="M957"/>
    </row>
    <row r="958" spans="3:13" x14ac:dyDescent="0.25">
      <c r="C958"/>
      <c r="D958"/>
      <c r="E958"/>
      <c r="F958"/>
      <c r="G958"/>
      <c r="H958"/>
      <c r="I958"/>
      <c r="J958"/>
      <c r="K958"/>
      <c r="L958"/>
      <c r="M958"/>
    </row>
    <row r="959" spans="3:13" x14ac:dyDescent="0.25">
      <c r="C959"/>
      <c r="D959"/>
      <c r="E959"/>
      <c r="F959"/>
      <c r="G959"/>
      <c r="H959"/>
      <c r="I959"/>
      <c r="J959"/>
      <c r="K959"/>
      <c r="L959"/>
      <c r="M959"/>
    </row>
    <row r="960" spans="3:13" x14ac:dyDescent="0.25">
      <c r="C960"/>
      <c r="D960"/>
      <c r="E960"/>
      <c r="F960"/>
      <c r="G960"/>
      <c r="H960"/>
      <c r="I960"/>
      <c r="J960"/>
      <c r="K960"/>
      <c r="L960"/>
      <c r="M960"/>
    </row>
    <row r="961" spans="3:13" x14ac:dyDescent="0.25">
      <c r="C961"/>
      <c r="D961"/>
      <c r="E961"/>
      <c r="F961"/>
      <c r="G961"/>
      <c r="H961"/>
      <c r="I961"/>
      <c r="J961"/>
      <c r="K961"/>
      <c r="L961"/>
      <c r="M961"/>
    </row>
    <row r="962" spans="3:13" x14ac:dyDescent="0.25">
      <c r="C962"/>
      <c r="D962"/>
      <c r="E962"/>
      <c r="F962"/>
      <c r="G962"/>
      <c r="H962"/>
      <c r="I962"/>
      <c r="J962"/>
      <c r="K962"/>
      <c r="L962"/>
      <c r="M962"/>
    </row>
    <row r="963" spans="3:13" x14ac:dyDescent="0.25">
      <c r="C963"/>
      <c r="D963"/>
      <c r="E963"/>
      <c r="F963"/>
      <c r="G963"/>
      <c r="H963"/>
      <c r="I963"/>
      <c r="J963"/>
      <c r="K963"/>
      <c r="L963"/>
      <c r="M963"/>
    </row>
    <row r="964" spans="3:13" x14ac:dyDescent="0.25">
      <c r="C964"/>
      <c r="D964"/>
      <c r="E964"/>
      <c r="F964"/>
      <c r="G964"/>
      <c r="H964"/>
      <c r="I964"/>
      <c r="J964"/>
      <c r="K964"/>
      <c r="L964"/>
      <c r="M964"/>
    </row>
    <row r="965" spans="3:13" x14ac:dyDescent="0.25">
      <c r="C965"/>
      <c r="D965"/>
      <c r="E965"/>
      <c r="F965"/>
      <c r="G965"/>
      <c r="H965"/>
      <c r="I965"/>
      <c r="J965"/>
      <c r="K965"/>
      <c r="L965"/>
      <c r="M965"/>
    </row>
    <row r="966" spans="3:13" x14ac:dyDescent="0.25">
      <c r="C966"/>
      <c r="D966"/>
      <c r="E966"/>
      <c r="F966"/>
      <c r="G966"/>
      <c r="H966"/>
      <c r="I966"/>
      <c r="J966"/>
      <c r="K966"/>
      <c r="L966"/>
      <c r="M966"/>
    </row>
    <row r="967" spans="3:13" x14ac:dyDescent="0.25">
      <c r="C967"/>
      <c r="D967"/>
      <c r="E967"/>
      <c r="F967"/>
      <c r="G967"/>
      <c r="H967"/>
      <c r="I967"/>
      <c r="J967"/>
      <c r="K967"/>
      <c r="L967"/>
      <c r="M967"/>
    </row>
    <row r="968" spans="3:13" x14ac:dyDescent="0.25">
      <c r="C968"/>
      <c r="D968"/>
      <c r="E968"/>
      <c r="F968"/>
      <c r="G968"/>
      <c r="H968"/>
      <c r="I968"/>
      <c r="J968"/>
      <c r="K968"/>
      <c r="L968"/>
      <c r="M968"/>
    </row>
    <row r="969" spans="3:13" x14ac:dyDescent="0.25">
      <c r="C969"/>
      <c r="D969"/>
      <c r="E969"/>
      <c r="F969"/>
      <c r="G969"/>
      <c r="H969"/>
      <c r="I969"/>
      <c r="J969"/>
      <c r="K969"/>
      <c r="L969"/>
      <c r="M969"/>
    </row>
    <row r="970" spans="3:13" x14ac:dyDescent="0.25">
      <c r="C970"/>
      <c r="D970"/>
      <c r="E970"/>
      <c r="F970"/>
      <c r="G970"/>
      <c r="H970"/>
      <c r="I970"/>
      <c r="J970"/>
      <c r="K970"/>
      <c r="L970"/>
      <c r="M970"/>
    </row>
    <row r="971" spans="3:13" x14ac:dyDescent="0.25">
      <c r="C971"/>
      <c r="D971"/>
      <c r="E971"/>
      <c r="F971"/>
      <c r="G971"/>
      <c r="H971"/>
      <c r="I971"/>
      <c r="J971"/>
      <c r="K971"/>
      <c r="L971"/>
      <c r="M971"/>
    </row>
    <row r="972" spans="3:13" x14ac:dyDescent="0.25">
      <c r="C972"/>
      <c r="D972"/>
      <c r="E972"/>
      <c r="F972"/>
      <c r="G972"/>
      <c r="H972"/>
      <c r="I972"/>
      <c r="J972"/>
      <c r="K972"/>
      <c r="L972"/>
      <c r="M972"/>
    </row>
    <row r="973" spans="3:13" x14ac:dyDescent="0.25">
      <c r="C973"/>
      <c r="D973"/>
      <c r="E973"/>
      <c r="F973"/>
      <c r="G973"/>
      <c r="H973"/>
      <c r="I973"/>
      <c r="J973"/>
      <c r="K973"/>
      <c r="L973"/>
      <c r="M973"/>
    </row>
    <row r="974" spans="3:13" x14ac:dyDescent="0.25">
      <c r="C974"/>
      <c r="D974"/>
      <c r="E974"/>
      <c r="F974"/>
      <c r="G974"/>
      <c r="H974"/>
      <c r="I974"/>
      <c r="J974"/>
      <c r="K974"/>
      <c r="L974"/>
      <c r="M974"/>
    </row>
    <row r="975" spans="3:13" x14ac:dyDescent="0.25">
      <c r="C975"/>
      <c r="D975"/>
      <c r="E975"/>
      <c r="F975"/>
      <c r="G975"/>
      <c r="H975"/>
      <c r="I975"/>
      <c r="J975"/>
      <c r="K975"/>
      <c r="L975"/>
      <c r="M975"/>
    </row>
    <row r="976" spans="3:13" x14ac:dyDescent="0.25">
      <c r="C976"/>
      <c r="D976"/>
      <c r="E976"/>
      <c r="F976"/>
      <c r="G976"/>
      <c r="H976"/>
      <c r="I976"/>
      <c r="J976"/>
      <c r="K976"/>
      <c r="L976"/>
      <c r="M976"/>
    </row>
    <row r="977" spans="3:13" x14ac:dyDescent="0.25">
      <c r="C977"/>
      <c r="D977"/>
      <c r="E977"/>
      <c r="F977"/>
      <c r="G977"/>
      <c r="H977"/>
      <c r="I977"/>
      <c r="J977"/>
      <c r="K977"/>
      <c r="L977"/>
      <c r="M977"/>
    </row>
    <row r="978" spans="3:13" x14ac:dyDescent="0.25">
      <c r="C978"/>
      <c r="D978"/>
      <c r="E978"/>
      <c r="F978"/>
      <c r="G978"/>
      <c r="H978"/>
      <c r="I978"/>
      <c r="J978"/>
      <c r="K978"/>
      <c r="L978"/>
      <c r="M978"/>
    </row>
    <row r="979" spans="3:13" x14ac:dyDescent="0.25">
      <c r="C979"/>
      <c r="D979"/>
      <c r="E979"/>
      <c r="F979"/>
      <c r="G979"/>
      <c r="H979"/>
      <c r="I979"/>
      <c r="J979"/>
      <c r="K979"/>
      <c r="L979"/>
      <c r="M979"/>
    </row>
    <row r="980" spans="3:13" x14ac:dyDescent="0.25">
      <c r="C980"/>
      <c r="D980"/>
      <c r="E980"/>
      <c r="F980"/>
      <c r="G980"/>
      <c r="H980"/>
      <c r="I980"/>
      <c r="J980"/>
      <c r="K980"/>
      <c r="L980"/>
      <c r="M980"/>
    </row>
    <row r="981" spans="3:13" x14ac:dyDescent="0.25">
      <c r="C981"/>
      <c r="D981"/>
      <c r="E981"/>
      <c r="F981"/>
      <c r="G981"/>
      <c r="H981"/>
      <c r="I981"/>
      <c r="J981"/>
      <c r="K981"/>
      <c r="L981"/>
      <c r="M981"/>
    </row>
    <row r="982" spans="3:13" x14ac:dyDescent="0.25">
      <c r="C982"/>
      <c r="D982"/>
      <c r="E982"/>
      <c r="F982"/>
      <c r="G982"/>
      <c r="H982"/>
      <c r="I982"/>
      <c r="J982"/>
      <c r="K982"/>
      <c r="L982"/>
      <c r="M982"/>
    </row>
    <row r="983" spans="3:13" x14ac:dyDescent="0.25">
      <c r="C983"/>
      <c r="D983"/>
      <c r="E983"/>
      <c r="F983"/>
      <c r="G983"/>
      <c r="H983"/>
      <c r="I983"/>
      <c r="J983"/>
      <c r="K983"/>
      <c r="L983"/>
      <c r="M983"/>
    </row>
    <row r="984" spans="3:13" x14ac:dyDescent="0.25">
      <c r="C984"/>
      <c r="D984"/>
      <c r="E984"/>
      <c r="F984"/>
      <c r="G984"/>
      <c r="H984"/>
      <c r="I984"/>
      <c r="J984"/>
      <c r="K984"/>
      <c r="L984"/>
      <c r="M984"/>
    </row>
    <row r="985" spans="3:13" x14ac:dyDescent="0.25">
      <c r="C985"/>
      <c r="D985"/>
      <c r="E985"/>
      <c r="F985"/>
      <c r="G985"/>
      <c r="H985"/>
      <c r="I985"/>
      <c r="J985"/>
      <c r="K985"/>
      <c r="L985"/>
      <c r="M985"/>
    </row>
    <row r="986" spans="3:13" x14ac:dyDescent="0.25">
      <c r="C986"/>
      <c r="D986"/>
      <c r="E986"/>
      <c r="F986"/>
      <c r="G986"/>
      <c r="H986"/>
      <c r="I986"/>
      <c r="J986"/>
      <c r="K986"/>
      <c r="L986"/>
      <c r="M986"/>
    </row>
    <row r="987" spans="3:13" x14ac:dyDescent="0.25">
      <c r="C987"/>
      <c r="D987"/>
      <c r="E987"/>
      <c r="F987"/>
      <c r="G987"/>
      <c r="H987"/>
      <c r="I987"/>
      <c r="J987"/>
      <c r="K987"/>
      <c r="L987"/>
      <c r="M987"/>
    </row>
    <row r="988" spans="3:13" x14ac:dyDescent="0.25">
      <c r="C988"/>
      <c r="D988"/>
      <c r="E988"/>
      <c r="F988"/>
      <c r="G988"/>
      <c r="H988"/>
      <c r="I988"/>
      <c r="J988"/>
      <c r="K988"/>
      <c r="L988"/>
      <c r="M988"/>
    </row>
    <row r="989" spans="3:13" x14ac:dyDescent="0.25">
      <c r="C989"/>
      <c r="D989"/>
      <c r="E989"/>
      <c r="F989"/>
      <c r="G989"/>
      <c r="H989"/>
      <c r="I989"/>
      <c r="J989"/>
      <c r="K989"/>
      <c r="L989"/>
      <c r="M989"/>
    </row>
    <row r="990" spans="3:13" x14ac:dyDescent="0.25">
      <c r="C990"/>
      <c r="D990"/>
      <c r="E990"/>
      <c r="F990"/>
      <c r="G990"/>
      <c r="H990"/>
      <c r="I990"/>
      <c r="J990"/>
      <c r="K990"/>
      <c r="L990"/>
      <c r="M990"/>
    </row>
    <row r="991" spans="3:13" x14ac:dyDescent="0.25">
      <c r="C991"/>
      <c r="D991"/>
      <c r="E991"/>
      <c r="F991"/>
      <c r="G991"/>
      <c r="H991"/>
      <c r="I991"/>
      <c r="J991"/>
      <c r="K991"/>
      <c r="L991"/>
      <c r="M991"/>
    </row>
    <row r="992" spans="3:13" x14ac:dyDescent="0.25">
      <c r="C992"/>
      <c r="D992"/>
      <c r="E992"/>
      <c r="F992"/>
      <c r="G992"/>
      <c r="H992"/>
      <c r="I992"/>
      <c r="J992"/>
      <c r="K992"/>
      <c r="L992"/>
      <c r="M992"/>
    </row>
    <row r="993" spans="3:13" x14ac:dyDescent="0.25">
      <c r="C993"/>
      <c r="D993"/>
      <c r="E993"/>
      <c r="F993"/>
      <c r="G993"/>
      <c r="H993"/>
      <c r="I993"/>
      <c r="J993"/>
      <c r="K993"/>
      <c r="L993"/>
      <c r="M993"/>
    </row>
    <row r="994" spans="3:13" x14ac:dyDescent="0.25">
      <c r="C994"/>
      <c r="D994"/>
      <c r="E994"/>
      <c r="F994"/>
      <c r="G994"/>
      <c r="H994"/>
      <c r="I994"/>
      <c r="J994"/>
      <c r="K994"/>
      <c r="L994"/>
      <c r="M994"/>
    </row>
    <row r="995" spans="3:13" x14ac:dyDescent="0.25">
      <c r="C995"/>
      <c r="D995"/>
      <c r="E995"/>
      <c r="F995"/>
      <c r="G995"/>
      <c r="H995"/>
      <c r="I995"/>
      <c r="J995"/>
      <c r="K995"/>
      <c r="L995"/>
      <c r="M995"/>
    </row>
    <row r="996" spans="3:13" x14ac:dyDescent="0.25">
      <c r="C996"/>
      <c r="D996"/>
      <c r="E996"/>
      <c r="F996"/>
      <c r="G996"/>
      <c r="H996"/>
      <c r="I996"/>
      <c r="J996"/>
      <c r="K996"/>
      <c r="L996"/>
      <c r="M996"/>
    </row>
    <row r="997" spans="3:13" x14ac:dyDescent="0.25">
      <c r="C997"/>
      <c r="D997"/>
      <c r="E997"/>
      <c r="F997"/>
      <c r="G997"/>
      <c r="H997"/>
      <c r="I997"/>
      <c r="J997"/>
      <c r="K997"/>
      <c r="L997"/>
      <c r="M997"/>
    </row>
    <row r="998" spans="3:13" x14ac:dyDescent="0.25">
      <c r="C998"/>
      <c r="D998"/>
      <c r="E998"/>
      <c r="F998"/>
      <c r="G998"/>
      <c r="H998"/>
      <c r="I998"/>
      <c r="J998"/>
      <c r="K998"/>
      <c r="L998"/>
      <c r="M998"/>
    </row>
    <row r="999" spans="3:13" x14ac:dyDescent="0.25">
      <c r="C999"/>
      <c r="D999"/>
      <c r="E999"/>
      <c r="F999"/>
      <c r="G999"/>
      <c r="H999"/>
      <c r="I999"/>
      <c r="J999"/>
      <c r="K999"/>
      <c r="L999"/>
      <c r="M999"/>
    </row>
    <row r="1000" spans="3:13" x14ac:dyDescent="0.25">
      <c r="C1000"/>
      <c r="D1000"/>
      <c r="E1000"/>
      <c r="F1000"/>
      <c r="G1000"/>
      <c r="H1000"/>
      <c r="I1000"/>
      <c r="J1000"/>
      <c r="K1000"/>
      <c r="L1000"/>
      <c r="M1000"/>
    </row>
    <row r="1001" spans="3:13" x14ac:dyDescent="0.25">
      <c r="C1001"/>
      <c r="D1001"/>
      <c r="E1001"/>
      <c r="F1001"/>
      <c r="G1001"/>
      <c r="H1001"/>
      <c r="I1001"/>
      <c r="J1001"/>
      <c r="K1001"/>
      <c r="L1001"/>
      <c r="M1001"/>
    </row>
    <row r="1002" spans="3:13" x14ac:dyDescent="0.25">
      <c r="C1002"/>
      <c r="D1002"/>
      <c r="E1002"/>
      <c r="F1002"/>
      <c r="G1002"/>
      <c r="H1002"/>
      <c r="I1002"/>
      <c r="J1002"/>
      <c r="K1002"/>
      <c r="L1002"/>
      <c r="M1002"/>
    </row>
    <row r="1003" spans="3:13" x14ac:dyDescent="0.25">
      <c r="C1003"/>
      <c r="D1003"/>
      <c r="E1003"/>
      <c r="F1003"/>
      <c r="G1003"/>
      <c r="H1003"/>
      <c r="I1003"/>
      <c r="J1003"/>
      <c r="K1003"/>
      <c r="L1003"/>
      <c r="M1003"/>
    </row>
    <row r="1004" spans="3:13" x14ac:dyDescent="0.25">
      <c r="C1004"/>
      <c r="D1004"/>
      <c r="E1004"/>
      <c r="F1004"/>
      <c r="G1004"/>
      <c r="H1004"/>
      <c r="I1004"/>
      <c r="J1004"/>
      <c r="K1004"/>
      <c r="L1004"/>
      <c r="M1004"/>
    </row>
    <row r="1005" spans="3:13" x14ac:dyDescent="0.25">
      <c r="C1005"/>
      <c r="D1005"/>
      <c r="E1005"/>
      <c r="F1005"/>
      <c r="G1005"/>
      <c r="H1005"/>
      <c r="I1005"/>
      <c r="J1005"/>
      <c r="K1005"/>
      <c r="L1005"/>
      <c r="M1005"/>
    </row>
    <row r="1006" spans="3:13" x14ac:dyDescent="0.25">
      <c r="C1006"/>
      <c r="D1006"/>
      <c r="E1006"/>
      <c r="F1006"/>
      <c r="G1006"/>
      <c r="H1006"/>
      <c r="I1006"/>
      <c r="J1006"/>
      <c r="K1006"/>
      <c r="L1006"/>
      <c r="M1006"/>
    </row>
    <row r="1007" spans="3:13" x14ac:dyDescent="0.25">
      <c r="C1007"/>
      <c r="D1007"/>
      <c r="E1007"/>
      <c r="F1007"/>
      <c r="G1007"/>
      <c r="H1007"/>
      <c r="I1007"/>
      <c r="J1007"/>
      <c r="K1007"/>
      <c r="L1007"/>
      <c r="M1007"/>
    </row>
    <row r="1008" spans="3:13" x14ac:dyDescent="0.25">
      <c r="C1008"/>
      <c r="D1008"/>
      <c r="E1008"/>
      <c r="F1008"/>
      <c r="G1008"/>
      <c r="H1008"/>
      <c r="I1008"/>
      <c r="J1008"/>
      <c r="K1008"/>
      <c r="L1008"/>
      <c r="M1008"/>
    </row>
    <row r="1009" spans="3:13" x14ac:dyDescent="0.25">
      <c r="C1009"/>
      <c r="D1009"/>
      <c r="E1009"/>
      <c r="F1009"/>
      <c r="G1009"/>
      <c r="H1009"/>
      <c r="I1009"/>
      <c r="J1009"/>
      <c r="K1009"/>
      <c r="L1009"/>
      <c r="M1009"/>
    </row>
    <row r="1010" spans="3:13" x14ac:dyDescent="0.25">
      <c r="C1010"/>
      <c r="D1010"/>
      <c r="E1010"/>
      <c r="F1010"/>
      <c r="G1010"/>
      <c r="H1010"/>
      <c r="I1010"/>
      <c r="J1010"/>
      <c r="K1010"/>
      <c r="L1010"/>
      <c r="M1010"/>
    </row>
    <row r="1011" spans="3:13" x14ac:dyDescent="0.25">
      <c r="C1011"/>
      <c r="D1011"/>
      <c r="E1011"/>
      <c r="F1011"/>
      <c r="G1011"/>
      <c r="H1011"/>
      <c r="I1011"/>
      <c r="J1011"/>
      <c r="K1011"/>
      <c r="L1011"/>
      <c r="M1011"/>
    </row>
    <row r="1012" spans="3:13" x14ac:dyDescent="0.25">
      <c r="C1012"/>
      <c r="D1012"/>
      <c r="E1012"/>
      <c r="F1012"/>
      <c r="G1012"/>
      <c r="H1012"/>
      <c r="I1012"/>
      <c r="J1012"/>
      <c r="K1012"/>
      <c r="L1012"/>
      <c r="M1012"/>
    </row>
    <row r="1013" spans="3:13" x14ac:dyDescent="0.25">
      <c r="C1013"/>
      <c r="D1013"/>
      <c r="E1013"/>
      <c r="F1013"/>
      <c r="G1013"/>
      <c r="H1013"/>
      <c r="I1013"/>
      <c r="J1013"/>
      <c r="K1013"/>
      <c r="L1013"/>
      <c r="M1013"/>
    </row>
    <row r="1014" spans="3:13" x14ac:dyDescent="0.25">
      <c r="C1014"/>
      <c r="D1014"/>
      <c r="E1014"/>
      <c r="F1014"/>
      <c r="G1014"/>
      <c r="H1014"/>
      <c r="I1014"/>
      <c r="J1014"/>
      <c r="K1014"/>
      <c r="L1014"/>
      <c r="M1014"/>
    </row>
    <row r="1015" spans="3:13" x14ac:dyDescent="0.25">
      <c r="C1015"/>
      <c r="D1015"/>
      <c r="E1015"/>
      <c r="F1015"/>
      <c r="G1015"/>
      <c r="H1015"/>
      <c r="I1015"/>
      <c r="J1015"/>
      <c r="K1015"/>
      <c r="L1015"/>
      <c r="M1015"/>
    </row>
    <row r="1016" spans="3:13" x14ac:dyDescent="0.25">
      <c r="C1016"/>
      <c r="D1016"/>
      <c r="E1016"/>
      <c r="F1016"/>
      <c r="G1016"/>
      <c r="H1016"/>
      <c r="I1016"/>
      <c r="J1016"/>
      <c r="K1016"/>
      <c r="L1016"/>
      <c r="M1016"/>
    </row>
    <row r="1017" spans="3:13" x14ac:dyDescent="0.25">
      <c r="C1017"/>
      <c r="D1017"/>
      <c r="E1017"/>
      <c r="F1017"/>
      <c r="G1017"/>
      <c r="H1017"/>
      <c r="I1017"/>
      <c r="J1017"/>
      <c r="K1017"/>
      <c r="L1017"/>
      <c r="M1017"/>
    </row>
    <row r="1018" spans="3:13" x14ac:dyDescent="0.25">
      <c r="C1018"/>
      <c r="D1018"/>
      <c r="E1018"/>
      <c r="F1018"/>
      <c r="G1018"/>
      <c r="H1018"/>
      <c r="I1018"/>
      <c r="J1018"/>
      <c r="K1018"/>
      <c r="L1018"/>
      <c r="M1018"/>
    </row>
    <row r="1019" spans="3:13" x14ac:dyDescent="0.25">
      <c r="C1019"/>
      <c r="D1019"/>
      <c r="E1019"/>
      <c r="F1019"/>
      <c r="G1019"/>
      <c r="H1019"/>
      <c r="I1019"/>
      <c r="J1019"/>
      <c r="K1019"/>
      <c r="L1019"/>
      <c r="M1019"/>
    </row>
    <row r="1020" spans="3:13" x14ac:dyDescent="0.25">
      <c r="C1020"/>
      <c r="D1020"/>
      <c r="E1020"/>
      <c r="F1020"/>
      <c r="G1020"/>
      <c r="H1020"/>
      <c r="I1020"/>
      <c r="J1020"/>
      <c r="K1020"/>
      <c r="L1020"/>
      <c r="M1020"/>
    </row>
    <row r="1021" spans="3:13" x14ac:dyDescent="0.25">
      <c r="C1021"/>
      <c r="D1021"/>
      <c r="E1021"/>
      <c r="F1021"/>
      <c r="G1021"/>
      <c r="H1021"/>
      <c r="I1021"/>
      <c r="J1021"/>
      <c r="K1021"/>
      <c r="L1021"/>
      <c r="M1021"/>
    </row>
    <row r="1022" spans="3:13" x14ac:dyDescent="0.25">
      <c r="C1022"/>
      <c r="D1022"/>
      <c r="E1022"/>
      <c r="F1022"/>
      <c r="G1022"/>
      <c r="H1022"/>
      <c r="I1022"/>
      <c r="J1022"/>
      <c r="K1022"/>
      <c r="L1022"/>
      <c r="M1022"/>
    </row>
    <row r="1023" spans="3:13" x14ac:dyDescent="0.25">
      <c r="C1023"/>
      <c r="D1023"/>
      <c r="E1023"/>
      <c r="F1023"/>
      <c r="G1023"/>
      <c r="H1023"/>
      <c r="I1023"/>
      <c r="J1023"/>
      <c r="K1023"/>
      <c r="L1023"/>
      <c r="M1023"/>
    </row>
    <row r="1024" spans="3:13" x14ac:dyDescent="0.25">
      <c r="C1024"/>
      <c r="D1024"/>
      <c r="E1024"/>
      <c r="F1024"/>
      <c r="G1024"/>
      <c r="H1024"/>
      <c r="I1024"/>
      <c r="J1024"/>
      <c r="K1024"/>
      <c r="L1024"/>
      <c r="M1024"/>
    </row>
    <row r="1025" spans="3:13" x14ac:dyDescent="0.25">
      <c r="C1025"/>
      <c r="D1025"/>
      <c r="E1025"/>
      <c r="F1025"/>
      <c r="G1025"/>
      <c r="H1025"/>
      <c r="I1025"/>
      <c r="J1025"/>
      <c r="K1025"/>
      <c r="L1025"/>
      <c r="M1025"/>
    </row>
    <row r="1026" spans="3:13" x14ac:dyDescent="0.25">
      <c r="C1026"/>
      <c r="D1026"/>
      <c r="E1026"/>
      <c r="F1026"/>
      <c r="G1026"/>
      <c r="H1026"/>
      <c r="I1026"/>
      <c r="J1026"/>
      <c r="K1026"/>
      <c r="L1026"/>
      <c r="M1026"/>
    </row>
    <row r="1027" spans="3:13" x14ac:dyDescent="0.25">
      <c r="C1027"/>
      <c r="D1027"/>
      <c r="E1027"/>
      <c r="F1027"/>
      <c r="G1027"/>
      <c r="H1027"/>
      <c r="I1027"/>
      <c r="J1027"/>
      <c r="K1027"/>
      <c r="L1027"/>
      <c r="M1027"/>
    </row>
    <row r="1028" spans="3:13" x14ac:dyDescent="0.25">
      <c r="C1028"/>
      <c r="D1028"/>
      <c r="E1028"/>
      <c r="F1028"/>
      <c r="G1028"/>
      <c r="H1028"/>
      <c r="I1028"/>
      <c r="J1028"/>
      <c r="K1028"/>
      <c r="L1028"/>
      <c r="M1028"/>
    </row>
    <row r="1029" spans="3:13" x14ac:dyDescent="0.25">
      <c r="C1029"/>
      <c r="D1029"/>
      <c r="E1029"/>
      <c r="F1029"/>
      <c r="G1029"/>
      <c r="H1029"/>
      <c r="I1029"/>
      <c r="J1029"/>
      <c r="K1029"/>
      <c r="L1029"/>
      <c r="M1029"/>
    </row>
    <row r="1030" spans="3:13" x14ac:dyDescent="0.25">
      <c r="C1030"/>
      <c r="D1030"/>
      <c r="E1030"/>
      <c r="F1030"/>
      <c r="G1030"/>
      <c r="H1030"/>
      <c r="I1030"/>
      <c r="J1030"/>
      <c r="K1030"/>
      <c r="L1030"/>
      <c r="M1030"/>
    </row>
    <row r="1031" spans="3:13" x14ac:dyDescent="0.25">
      <c r="C1031"/>
      <c r="D1031"/>
      <c r="E1031"/>
      <c r="F1031"/>
      <c r="G1031"/>
      <c r="H1031"/>
      <c r="I1031"/>
      <c r="J1031"/>
      <c r="K1031"/>
      <c r="L1031"/>
      <c r="M1031"/>
    </row>
    <row r="1032" spans="3:13" x14ac:dyDescent="0.25">
      <c r="C1032"/>
      <c r="D1032"/>
      <c r="E1032"/>
      <c r="F1032"/>
      <c r="G1032"/>
      <c r="H1032"/>
      <c r="I1032"/>
      <c r="J1032"/>
      <c r="K1032"/>
      <c r="L1032"/>
      <c r="M1032"/>
    </row>
    <row r="1033" spans="3:13" x14ac:dyDescent="0.25">
      <c r="C1033"/>
      <c r="D1033"/>
      <c r="E1033"/>
      <c r="F1033"/>
      <c r="G1033"/>
      <c r="H1033"/>
      <c r="I1033"/>
      <c r="J1033"/>
      <c r="K1033"/>
      <c r="L1033"/>
      <c r="M1033"/>
    </row>
    <row r="1034" spans="3:13" x14ac:dyDescent="0.25">
      <c r="C1034"/>
      <c r="D1034"/>
      <c r="E1034"/>
      <c r="F1034"/>
      <c r="G1034"/>
      <c r="H1034"/>
      <c r="I1034"/>
      <c r="J1034"/>
      <c r="K1034"/>
      <c r="L1034"/>
      <c r="M1034"/>
    </row>
    <row r="1035" spans="3:13" x14ac:dyDescent="0.25">
      <c r="C1035"/>
      <c r="D1035"/>
      <c r="E1035"/>
      <c r="F1035"/>
      <c r="G1035"/>
      <c r="H1035"/>
      <c r="I1035"/>
      <c r="J1035"/>
      <c r="K1035"/>
      <c r="L1035"/>
      <c r="M1035"/>
    </row>
    <row r="1036" spans="3:13" x14ac:dyDescent="0.25">
      <c r="C1036"/>
      <c r="D1036"/>
      <c r="E1036"/>
      <c r="F1036"/>
      <c r="G1036"/>
      <c r="H1036"/>
      <c r="I1036"/>
      <c r="J1036"/>
      <c r="K1036"/>
      <c r="L1036"/>
      <c r="M1036"/>
    </row>
    <row r="1037" spans="3:13" x14ac:dyDescent="0.25">
      <c r="C1037"/>
      <c r="D1037"/>
      <c r="E1037"/>
      <c r="F1037"/>
      <c r="G1037"/>
      <c r="H1037"/>
      <c r="I1037"/>
      <c r="J1037"/>
      <c r="K1037"/>
      <c r="L1037"/>
      <c r="M1037"/>
    </row>
    <row r="1038" spans="3:13" x14ac:dyDescent="0.25">
      <c r="C1038"/>
      <c r="D1038"/>
      <c r="E1038"/>
      <c r="F1038"/>
      <c r="G1038"/>
      <c r="H1038"/>
      <c r="I1038"/>
      <c r="J1038"/>
      <c r="K1038"/>
      <c r="L1038"/>
      <c r="M1038"/>
    </row>
    <row r="1039" spans="3:13" x14ac:dyDescent="0.25">
      <c r="C1039"/>
      <c r="D1039"/>
      <c r="E1039"/>
      <c r="F1039"/>
      <c r="G1039"/>
      <c r="H1039"/>
      <c r="I1039"/>
      <c r="J1039"/>
      <c r="K1039"/>
      <c r="L1039"/>
      <c r="M1039"/>
    </row>
    <row r="1040" spans="3:13" x14ac:dyDescent="0.25">
      <c r="C1040"/>
      <c r="D1040"/>
      <c r="E1040"/>
      <c r="F1040"/>
      <c r="G1040"/>
      <c r="H1040"/>
      <c r="I1040"/>
      <c r="J1040"/>
      <c r="K1040"/>
      <c r="L1040"/>
      <c r="M1040"/>
    </row>
    <row r="1041" spans="3:13" x14ac:dyDescent="0.25">
      <c r="C1041"/>
      <c r="D1041"/>
      <c r="E1041"/>
      <c r="F1041"/>
      <c r="G1041"/>
      <c r="H1041"/>
      <c r="I1041"/>
      <c r="J1041"/>
      <c r="K1041"/>
      <c r="L1041"/>
      <c r="M1041"/>
    </row>
    <row r="1042" spans="3:13" x14ac:dyDescent="0.25">
      <c r="C1042"/>
      <c r="D1042"/>
      <c r="E1042"/>
      <c r="F1042"/>
      <c r="G1042"/>
      <c r="H1042"/>
      <c r="I1042"/>
      <c r="J1042"/>
      <c r="K1042"/>
      <c r="L1042"/>
      <c r="M1042"/>
    </row>
    <row r="1043" spans="3:13" x14ac:dyDescent="0.25">
      <c r="C1043"/>
      <c r="D1043"/>
      <c r="E1043"/>
      <c r="F1043"/>
      <c r="G1043"/>
      <c r="H1043"/>
      <c r="I1043"/>
      <c r="J1043"/>
      <c r="K1043"/>
      <c r="L1043"/>
      <c r="M1043"/>
    </row>
    <row r="1044" spans="3:13" x14ac:dyDescent="0.25">
      <c r="C1044"/>
      <c r="D1044"/>
      <c r="E1044"/>
      <c r="F1044"/>
      <c r="G1044"/>
      <c r="H1044"/>
      <c r="I1044"/>
      <c r="J1044"/>
      <c r="K1044"/>
      <c r="L1044"/>
      <c r="M1044"/>
    </row>
    <row r="1045" spans="3:13" x14ac:dyDescent="0.25">
      <c r="C1045"/>
      <c r="D1045"/>
      <c r="E1045"/>
      <c r="F1045"/>
      <c r="G1045"/>
      <c r="H1045"/>
      <c r="I1045"/>
      <c r="J1045"/>
      <c r="K1045"/>
      <c r="L1045"/>
      <c r="M1045"/>
    </row>
    <row r="1046" spans="3:13" x14ac:dyDescent="0.25">
      <c r="C1046"/>
      <c r="D1046"/>
      <c r="E1046"/>
      <c r="F1046"/>
      <c r="G1046"/>
      <c r="H1046"/>
      <c r="I1046"/>
      <c r="J1046"/>
      <c r="K1046"/>
      <c r="L1046"/>
      <c r="M1046"/>
    </row>
    <row r="1047" spans="3:13" x14ac:dyDescent="0.25">
      <c r="C1047"/>
      <c r="D1047"/>
      <c r="E1047"/>
      <c r="F1047"/>
      <c r="G1047"/>
      <c r="H1047"/>
      <c r="I1047"/>
      <c r="J1047"/>
      <c r="K1047"/>
      <c r="L1047"/>
      <c r="M1047"/>
    </row>
    <row r="1048" spans="3:13" x14ac:dyDescent="0.25">
      <c r="C1048"/>
      <c r="D1048"/>
      <c r="E1048"/>
      <c r="F1048"/>
      <c r="G1048"/>
      <c r="H1048"/>
      <c r="I1048"/>
      <c r="J1048"/>
      <c r="K1048"/>
      <c r="L1048"/>
      <c r="M1048"/>
    </row>
    <row r="1049" spans="3:13" x14ac:dyDescent="0.25">
      <c r="C1049"/>
      <c r="D1049"/>
      <c r="E1049"/>
      <c r="F1049"/>
      <c r="G1049"/>
      <c r="H1049"/>
      <c r="I1049"/>
      <c r="J1049"/>
      <c r="K1049"/>
      <c r="L1049"/>
      <c r="M1049"/>
    </row>
    <row r="1050" spans="3:13" x14ac:dyDescent="0.25">
      <c r="C1050"/>
      <c r="D1050"/>
      <c r="E1050"/>
      <c r="F1050"/>
      <c r="G1050"/>
      <c r="H1050"/>
      <c r="I1050"/>
      <c r="J1050"/>
      <c r="K1050"/>
      <c r="L1050"/>
      <c r="M1050"/>
    </row>
    <row r="1051" spans="3:13" x14ac:dyDescent="0.25">
      <c r="C1051"/>
      <c r="D1051"/>
      <c r="E1051"/>
      <c r="F1051"/>
      <c r="G1051"/>
      <c r="H1051"/>
      <c r="I1051"/>
      <c r="J1051"/>
      <c r="K1051"/>
      <c r="L1051"/>
      <c r="M1051"/>
    </row>
    <row r="1052" spans="3:13" x14ac:dyDescent="0.25">
      <c r="C1052"/>
      <c r="D1052"/>
      <c r="E1052"/>
      <c r="F1052"/>
      <c r="G1052"/>
      <c r="H1052"/>
      <c r="I1052"/>
      <c r="J1052"/>
      <c r="K1052"/>
      <c r="L1052"/>
      <c r="M1052"/>
    </row>
    <row r="1053" spans="3:13" x14ac:dyDescent="0.25">
      <c r="C1053"/>
      <c r="D1053"/>
      <c r="E1053"/>
      <c r="F1053"/>
      <c r="G1053"/>
      <c r="H1053"/>
      <c r="I1053"/>
      <c r="J1053"/>
      <c r="K1053"/>
      <c r="L1053"/>
      <c r="M1053"/>
    </row>
    <row r="1054" spans="3:13" x14ac:dyDescent="0.25">
      <c r="C1054"/>
      <c r="D1054"/>
      <c r="E1054"/>
      <c r="F1054"/>
      <c r="G1054"/>
      <c r="H1054"/>
      <c r="I1054"/>
      <c r="J1054"/>
      <c r="K1054"/>
      <c r="L1054"/>
      <c r="M1054"/>
    </row>
    <row r="1055" spans="3:13" x14ac:dyDescent="0.25">
      <c r="C1055"/>
      <c r="D1055"/>
      <c r="E1055"/>
      <c r="F1055"/>
      <c r="G1055"/>
      <c r="H1055"/>
      <c r="I1055"/>
      <c r="J1055"/>
      <c r="K1055"/>
      <c r="L1055"/>
      <c r="M1055"/>
    </row>
    <row r="1056" spans="3:13" x14ac:dyDescent="0.25">
      <c r="C1056"/>
      <c r="D1056"/>
      <c r="E1056"/>
      <c r="F1056"/>
      <c r="G1056"/>
      <c r="H1056"/>
      <c r="I1056"/>
      <c r="J1056"/>
      <c r="K1056"/>
      <c r="L1056"/>
      <c r="M1056"/>
    </row>
    <row r="1057" spans="3:13" x14ac:dyDescent="0.25">
      <c r="C1057"/>
      <c r="D1057"/>
      <c r="E1057"/>
      <c r="F1057"/>
      <c r="G1057"/>
      <c r="H1057"/>
      <c r="I1057"/>
      <c r="J1057"/>
      <c r="K1057"/>
      <c r="L1057"/>
      <c r="M1057"/>
    </row>
    <row r="1058" spans="3:13" x14ac:dyDescent="0.25">
      <c r="C1058"/>
      <c r="D1058"/>
      <c r="E1058"/>
      <c r="F1058"/>
      <c r="G1058"/>
      <c r="H1058"/>
      <c r="I1058"/>
      <c r="J1058"/>
      <c r="K1058"/>
      <c r="L1058"/>
      <c r="M1058"/>
    </row>
    <row r="1059" spans="3:13" x14ac:dyDescent="0.25">
      <c r="C1059"/>
      <c r="D1059"/>
      <c r="E1059"/>
      <c r="F1059"/>
      <c r="G1059"/>
      <c r="H1059"/>
      <c r="I1059"/>
      <c r="J1059"/>
      <c r="K1059"/>
      <c r="L1059"/>
      <c r="M1059"/>
    </row>
    <row r="1060" spans="3:13" x14ac:dyDescent="0.25">
      <c r="C1060"/>
      <c r="D1060"/>
      <c r="E1060"/>
      <c r="F1060"/>
      <c r="G1060"/>
      <c r="H1060"/>
      <c r="I1060"/>
      <c r="J1060"/>
      <c r="K1060"/>
      <c r="L1060"/>
      <c r="M1060"/>
    </row>
    <row r="1061" spans="3:13" x14ac:dyDescent="0.25">
      <c r="C1061"/>
      <c r="D1061"/>
      <c r="E1061"/>
      <c r="F1061"/>
      <c r="G1061"/>
      <c r="H1061"/>
      <c r="I1061"/>
      <c r="J1061"/>
      <c r="K1061"/>
      <c r="L1061"/>
      <c r="M1061"/>
    </row>
    <row r="1062" spans="3:13" x14ac:dyDescent="0.25">
      <c r="C1062"/>
      <c r="D1062"/>
      <c r="E1062"/>
      <c r="F1062"/>
      <c r="G1062"/>
      <c r="H1062"/>
      <c r="I1062"/>
      <c r="J1062"/>
      <c r="K1062"/>
      <c r="L1062"/>
      <c r="M1062"/>
    </row>
    <row r="1063" spans="3:13" x14ac:dyDescent="0.25">
      <c r="C1063"/>
      <c r="D1063"/>
      <c r="E1063"/>
      <c r="F1063"/>
      <c r="G1063"/>
      <c r="H1063"/>
      <c r="I1063"/>
      <c r="J1063"/>
      <c r="K1063"/>
      <c r="L1063"/>
      <c r="M1063"/>
    </row>
    <row r="1064" spans="3:13" x14ac:dyDescent="0.25">
      <c r="C1064"/>
      <c r="D1064"/>
      <c r="E1064"/>
      <c r="F1064"/>
      <c r="G1064"/>
      <c r="H1064"/>
      <c r="I1064"/>
      <c r="J1064"/>
      <c r="K1064"/>
      <c r="L1064"/>
      <c r="M1064"/>
    </row>
    <row r="1065" spans="3:13" x14ac:dyDescent="0.25">
      <c r="C1065"/>
      <c r="D1065"/>
      <c r="E1065"/>
      <c r="F1065"/>
      <c r="G1065"/>
      <c r="H1065"/>
      <c r="I1065"/>
      <c r="J1065"/>
      <c r="K1065"/>
      <c r="L1065"/>
      <c r="M1065"/>
    </row>
    <row r="1066" spans="3:13" x14ac:dyDescent="0.25">
      <c r="C1066"/>
      <c r="D1066"/>
      <c r="E1066"/>
      <c r="F1066"/>
      <c r="G1066"/>
      <c r="H1066"/>
      <c r="I1066"/>
      <c r="J1066"/>
      <c r="K1066"/>
      <c r="L1066"/>
      <c r="M1066"/>
    </row>
    <row r="1067" spans="3:13" x14ac:dyDescent="0.25">
      <c r="C1067"/>
      <c r="D1067"/>
      <c r="E1067"/>
      <c r="F1067"/>
      <c r="G1067"/>
      <c r="H1067"/>
      <c r="I1067"/>
      <c r="J1067"/>
      <c r="K1067"/>
      <c r="L1067"/>
      <c r="M1067"/>
    </row>
    <row r="1068" spans="3:13" x14ac:dyDescent="0.25">
      <c r="C1068"/>
      <c r="D1068"/>
      <c r="E1068"/>
      <c r="F1068"/>
      <c r="G1068"/>
      <c r="H1068"/>
      <c r="I1068"/>
      <c r="J1068"/>
      <c r="K1068"/>
      <c r="L1068"/>
      <c r="M1068"/>
    </row>
    <row r="1069" spans="3:13" x14ac:dyDescent="0.25">
      <c r="C1069"/>
      <c r="D1069"/>
      <c r="E1069"/>
      <c r="F1069"/>
      <c r="G1069"/>
      <c r="H1069"/>
      <c r="I1069"/>
      <c r="J1069"/>
      <c r="K1069"/>
      <c r="L1069"/>
      <c r="M1069"/>
    </row>
    <row r="1070" spans="3:13" x14ac:dyDescent="0.25">
      <c r="C1070"/>
      <c r="D1070"/>
      <c r="E1070"/>
      <c r="F1070"/>
      <c r="G1070"/>
      <c r="H1070"/>
      <c r="I1070"/>
      <c r="J1070"/>
      <c r="K1070"/>
      <c r="L1070"/>
      <c r="M1070"/>
    </row>
    <row r="1071" spans="3:13" x14ac:dyDescent="0.25">
      <c r="C1071"/>
      <c r="D1071"/>
      <c r="E1071"/>
      <c r="F1071"/>
      <c r="G1071"/>
      <c r="H1071"/>
      <c r="I1071"/>
      <c r="J1071"/>
      <c r="K1071"/>
      <c r="L1071"/>
      <c r="M1071"/>
    </row>
    <row r="1072" spans="3:13" x14ac:dyDescent="0.25">
      <c r="C1072"/>
      <c r="D1072"/>
      <c r="E1072"/>
      <c r="F1072"/>
      <c r="G1072"/>
      <c r="H1072"/>
      <c r="I1072"/>
      <c r="J1072"/>
      <c r="K1072"/>
      <c r="L1072"/>
      <c r="M1072"/>
    </row>
    <row r="1073" spans="3:13" x14ac:dyDescent="0.25">
      <c r="C1073"/>
      <c r="D1073"/>
      <c r="E1073"/>
      <c r="F1073"/>
      <c r="G1073"/>
      <c r="H1073"/>
      <c r="I1073"/>
      <c r="J1073"/>
      <c r="K1073"/>
      <c r="L1073"/>
      <c r="M1073"/>
    </row>
    <row r="1074" spans="3:13" x14ac:dyDescent="0.25">
      <c r="C1074"/>
      <c r="D1074"/>
      <c r="E1074"/>
      <c r="F1074"/>
      <c r="G1074"/>
      <c r="H1074"/>
      <c r="I1074"/>
      <c r="J1074"/>
      <c r="K1074"/>
      <c r="L1074"/>
      <c r="M1074"/>
    </row>
    <row r="1075" spans="3:13" x14ac:dyDescent="0.25">
      <c r="C1075"/>
      <c r="D1075"/>
      <c r="E1075"/>
      <c r="F1075"/>
      <c r="G1075"/>
      <c r="H1075"/>
      <c r="I1075"/>
      <c r="J1075"/>
      <c r="K1075"/>
      <c r="L1075"/>
      <c r="M1075"/>
    </row>
    <row r="1076" spans="3:13" x14ac:dyDescent="0.25">
      <c r="C1076"/>
      <c r="D1076"/>
      <c r="E1076"/>
      <c r="F1076"/>
      <c r="G1076"/>
      <c r="H1076"/>
      <c r="I1076"/>
      <c r="J1076"/>
      <c r="K1076"/>
      <c r="L1076"/>
      <c r="M1076"/>
    </row>
    <row r="1077" spans="3:13" x14ac:dyDescent="0.25">
      <c r="C1077"/>
      <c r="D1077"/>
      <c r="E1077"/>
      <c r="F1077"/>
      <c r="G1077"/>
      <c r="H1077"/>
      <c r="I1077"/>
      <c r="J1077"/>
      <c r="K1077"/>
      <c r="L1077"/>
      <c r="M1077"/>
    </row>
    <row r="1078" spans="3:13" x14ac:dyDescent="0.25">
      <c r="C1078"/>
      <c r="D1078"/>
      <c r="E1078"/>
      <c r="F1078"/>
      <c r="G1078"/>
      <c r="H1078"/>
      <c r="I1078"/>
      <c r="J1078"/>
      <c r="K1078"/>
      <c r="L1078"/>
      <c r="M1078"/>
    </row>
    <row r="1079" spans="3:13" x14ac:dyDescent="0.25">
      <c r="C1079"/>
      <c r="D1079"/>
      <c r="E1079"/>
      <c r="F1079"/>
      <c r="G1079"/>
      <c r="H1079"/>
      <c r="I1079"/>
      <c r="J1079"/>
      <c r="K1079"/>
      <c r="L1079"/>
      <c r="M1079"/>
    </row>
    <row r="1080" spans="3:13" x14ac:dyDescent="0.25">
      <c r="C1080"/>
      <c r="D1080"/>
      <c r="E1080"/>
      <c r="F1080"/>
      <c r="G1080"/>
      <c r="H1080"/>
      <c r="I1080"/>
      <c r="J1080"/>
      <c r="K1080"/>
      <c r="L1080"/>
      <c r="M1080"/>
    </row>
    <row r="1081" spans="3:13" x14ac:dyDescent="0.25">
      <c r="C1081"/>
      <c r="D1081"/>
      <c r="E1081"/>
      <c r="F1081"/>
      <c r="G1081"/>
      <c r="H1081"/>
      <c r="I1081"/>
      <c r="J1081"/>
      <c r="K1081"/>
      <c r="L1081"/>
      <c r="M1081"/>
    </row>
    <row r="1082" spans="3:13" x14ac:dyDescent="0.25">
      <c r="C1082"/>
      <c r="D1082"/>
      <c r="E1082"/>
      <c r="F1082"/>
      <c r="G1082"/>
      <c r="H1082"/>
      <c r="I1082"/>
      <c r="J1082"/>
      <c r="K1082"/>
      <c r="L1082"/>
      <c r="M1082"/>
    </row>
    <row r="1083" spans="3:13" x14ac:dyDescent="0.25">
      <c r="C1083"/>
      <c r="D1083"/>
      <c r="E1083"/>
      <c r="F1083"/>
      <c r="G1083"/>
      <c r="H1083"/>
      <c r="I1083"/>
      <c r="J1083"/>
      <c r="K1083"/>
      <c r="L1083"/>
      <c r="M1083"/>
    </row>
    <row r="1084" spans="3:13" x14ac:dyDescent="0.25">
      <c r="C1084"/>
      <c r="D1084"/>
      <c r="E1084"/>
      <c r="F1084"/>
      <c r="G1084"/>
      <c r="H1084"/>
      <c r="I1084"/>
      <c r="J1084"/>
      <c r="K1084"/>
      <c r="L1084"/>
      <c r="M1084"/>
    </row>
    <row r="1085" spans="3:13" x14ac:dyDescent="0.25">
      <c r="C1085"/>
      <c r="D1085"/>
      <c r="E1085"/>
      <c r="F1085"/>
      <c r="G1085"/>
      <c r="H1085"/>
      <c r="I1085"/>
      <c r="J1085"/>
      <c r="K1085"/>
      <c r="L1085"/>
      <c r="M1085"/>
    </row>
    <row r="1086" spans="3:13" x14ac:dyDescent="0.25">
      <c r="C1086"/>
      <c r="D1086"/>
      <c r="E1086"/>
      <c r="F1086"/>
      <c r="G1086"/>
      <c r="H1086"/>
      <c r="I1086"/>
      <c r="J1086"/>
      <c r="K1086"/>
      <c r="L1086"/>
      <c r="M1086"/>
    </row>
    <row r="1087" spans="3:13" x14ac:dyDescent="0.25">
      <c r="C1087"/>
      <c r="D1087"/>
      <c r="E1087"/>
      <c r="F1087"/>
      <c r="G1087"/>
      <c r="H1087"/>
      <c r="I1087"/>
      <c r="J1087"/>
      <c r="K1087"/>
      <c r="L1087"/>
      <c r="M1087"/>
    </row>
    <row r="1088" spans="3:13" x14ac:dyDescent="0.25">
      <c r="C1088"/>
      <c r="D1088"/>
      <c r="E1088"/>
      <c r="F1088"/>
      <c r="G1088"/>
      <c r="H1088"/>
      <c r="I1088"/>
      <c r="J1088"/>
      <c r="K1088"/>
      <c r="L1088"/>
      <c r="M1088"/>
    </row>
    <row r="1089" spans="3:13" x14ac:dyDescent="0.25">
      <c r="C1089"/>
      <c r="D1089"/>
      <c r="E1089"/>
      <c r="F1089"/>
      <c r="G1089"/>
      <c r="H1089"/>
      <c r="I1089"/>
      <c r="J1089"/>
      <c r="K1089"/>
      <c r="L1089"/>
      <c r="M1089"/>
    </row>
    <row r="1090" spans="3:13" x14ac:dyDescent="0.25">
      <c r="C1090"/>
      <c r="D1090"/>
      <c r="E1090"/>
      <c r="F1090"/>
      <c r="G1090"/>
      <c r="H1090"/>
      <c r="I1090"/>
      <c r="J1090"/>
      <c r="K1090"/>
      <c r="L1090"/>
      <c r="M1090"/>
    </row>
    <row r="1091" spans="3:13" x14ac:dyDescent="0.25">
      <c r="C1091"/>
      <c r="D1091"/>
      <c r="E1091"/>
      <c r="F1091"/>
      <c r="G1091"/>
      <c r="H1091"/>
      <c r="I1091"/>
      <c r="J1091"/>
      <c r="K1091"/>
      <c r="L1091"/>
      <c r="M1091"/>
    </row>
    <row r="1092" spans="3:13" x14ac:dyDescent="0.25">
      <c r="C1092"/>
      <c r="D1092"/>
      <c r="E1092"/>
      <c r="F1092"/>
      <c r="G1092"/>
      <c r="H1092"/>
      <c r="I1092"/>
      <c r="J1092"/>
      <c r="K1092"/>
      <c r="L1092"/>
      <c r="M1092"/>
    </row>
    <row r="1093" spans="3:13" x14ac:dyDescent="0.25">
      <c r="C1093"/>
      <c r="D1093"/>
      <c r="E1093"/>
      <c r="F1093"/>
      <c r="G1093"/>
      <c r="H1093"/>
      <c r="I1093"/>
      <c r="J1093"/>
      <c r="K1093"/>
      <c r="L1093"/>
      <c r="M1093"/>
    </row>
    <row r="1094" spans="3:13" x14ac:dyDescent="0.25">
      <c r="C1094"/>
      <c r="D1094"/>
      <c r="E1094"/>
      <c r="F1094"/>
      <c r="G1094"/>
      <c r="H1094"/>
      <c r="I1094"/>
      <c r="J1094"/>
      <c r="K1094"/>
      <c r="L1094"/>
      <c r="M1094"/>
    </row>
    <row r="1095" spans="3:13" x14ac:dyDescent="0.25">
      <c r="C1095"/>
      <c r="D1095"/>
      <c r="E1095"/>
      <c r="F1095"/>
      <c r="G1095"/>
      <c r="H1095"/>
      <c r="I1095"/>
      <c r="J1095"/>
      <c r="K1095"/>
      <c r="L1095"/>
      <c r="M1095"/>
    </row>
    <row r="1096" spans="3:13" x14ac:dyDescent="0.25">
      <c r="C1096"/>
      <c r="D1096"/>
      <c r="E1096"/>
      <c r="F1096"/>
      <c r="G1096"/>
      <c r="H1096"/>
      <c r="I1096"/>
      <c r="J1096"/>
      <c r="K1096"/>
      <c r="L1096"/>
      <c r="M1096"/>
    </row>
    <row r="1097" spans="3:13" x14ac:dyDescent="0.25">
      <c r="C1097"/>
      <c r="D1097"/>
      <c r="E1097"/>
      <c r="F1097"/>
      <c r="G1097"/>
      <c r="H1097"/>
      <c r="I1097"/>
      <c r="J1097"/>
      <c r="K1097"/>
      <c r="L1097"/>
      <c r="M1097"/>
    </row>
    <row r="1098" spans="3:13" x14ac:dyDescent="0.25">
      <c r="C1098"/>
      <c r="D1098"/>
      <c r="E1098"/>
      <c r="F1098"/>
      <c r="G1098"/>
      <c r="H1098"/>
      <c r="I1098"/>
      <c r="J1098"/>
      <c r="K1098"/>
      <c r="L1098"/>
      <c r="M1098"/>
    </row>
    <row r="1099" spans="3:13" x14ac:dyDescent="0.25">
      <c r="C1099"/>
      <c r="D1099"/>
      <c r="E1099"/>
      <c r="F1099"/>
      <c r="G1099"/>
      <c r="H1099"/>
      <c r="I1099"/>
      <c r="J1099"/>
      <c r="K1099"/>
      <c r="L1099"/>
      <c r="M1099"/>
    </row>
    <row r="1100" spans="3:13" x14ac:dyDescent="0.25">
      <c r="C1100"/>
      <c r="D1100"/>
      <c r="E1100"/>
      <c r="F1100"/>
      <c r="G1100"/>
      <c r="H1100"/>
      <c r="I1100"/>
      <c r="J1100"/>
      <c r="K1100"/>
      <c r="L1100"/>
      <c r="M1100"/>
    </row>
    <row r="1101" spans="3:13" x14ac:dyDescent="0.25">
      <c r="C1101"/>
      <c r="D1101"/>
      <c r="E1101"/>
      <c r="F1101"/>
      <c r="G1101"/>
      <c r="H1101"/>
      <c r="I1101"/>
      <c r="J1101"/>
      <c r="K1101"/>
      <c r="L1101"/>
      <c r="M1101"/>
    </row>
    <row r="1102" spans="3:13" x14ac:dyDescent="0.25">
      <c r="C1102"/>
      <c r="D1102"/>
      <c r="E1102"/>
      <c r="F1102"/>
      <c r="G1102"/>
      <c r="H1102"/>
      <c r="I1102"/>
      <c r="J1102"/>
      <c r="K1102"/>
      <c r="L1102"/>
      <c r="M1102"/>
    </row>
    <row r="1103" spans="3:13" x14ac:dyDescent="0.25">
      <c r="C1103"/>
      <c r="D1103"/>
      <c r="E1103"/>
      <c r="F1103"/>
      <c r="G1103"/>
      <c r="H1103"/>
      <c r="I1103"/>
      <c r="J1103"/>
      <c r="K1103"/>
      <c r="L1103"/>
      <c r="M1103"/>
    </row>
    <row r="1104" spans="3:13" x14ac:dyDescent="0.25">
      <c r="C1104"/>
      <c r="D1104"/>
      <c r="E1104"/>
      <c r="F1104"/>
      <c r="G1104"/>
      <c r="H1104"/>
      <c r="I1104"/>
      <c r="J1104"/>
      <c r="K1104"/>
      <c r="L1104"/>
      <c r="M1104"/>
    </row>
    <row r="1105" spans="3:13" x14ac:dyDescent="0.25">
      <c r="C1105"/>
      <c r="D1105"/>
      <c r="E1105"/>
      <c r="F1105"/>
      <c r="G1105"/>
      <c r="H1105"/>
      <c r="I1105"/>
      <c r="J1105"/>
      <c r="K1105"/>
      <c r="L1105"/>
      <c r="M1105"/>
    </row>
    <row r="1106" spans="3:13" x14ac:dyDescent="0.25">
      <c r="C1106"/>
      <c r="D1106"/>
      <c r="E1106"/>
      <c r="F1106"/>
      <c r="G1106"/>
      <c r="H1106"/>
      <c r="I1106"/>
      <c r="J1106"/>
      <c r="K1106"/>
      <c r="L1106"/>
      <c r="M1106"/>
    </row>
    <row r="1107" spans="3:13" x14ac:dyDescent="0.25">
      <c r="C1107"/>
      <c r="D1107"/>
      <c r="E1107"/>
      <c r="F1107"/>
      <c r="G1107"/>
      <c r="H1107"/>
      <c r="I1107"/>
      <c r="J1107"/>
      <c r="K1107"/>
      <c r="L1107"/>
      <c r="M1107"/>
    </row>
    <row r="1108" spans="3:13" x14ac:dyDescent="0.25">
      <c r="C1108"/>
      <c r="D1108"/>
      <c r="E1108"/>
      <c r="F1108"/>
      <c r="G1108"/>
      <c r="H1108"/>
      <c r="I1108"/>
      <c r="J1108"/>
      <c r="K1108"/>
      <c r="L1108"/>
      <c r="M1108"/>
    </row>
    <row r="1109" spans="3:13" x14ac:dyDescent="0.25">
      <c r="C1109"/>
      <c r="D1109"/>
      <c r="E1109"/>
      <c r="F1109"/>
      <c r="G1109"/>
      <c r="H1109"/>
      <c r="I1109"/>
      <c r="J1109"/>
      <c r="K1109"/>
      <c r="L1109"/>
      <c r="M1109"/>
    </row>
    <row r="1110" spans="3:13" x14ac:dyDescent="0.25">
      <c r="C1110"/>
      <c r="D1110"/>
      <c r="E1110"/>
      <c r="F1110"/>
      <c r="G1110"/>
      <c r="H1110"/>
      <c r="I1110"/>
      <c r="J1110"/>
      <c r="K1110"/>
      <c r="L1110"/>
      <c r="M1110"/>
    </row>
    <row r="1111" spans="3:13" x14ac:dyDescent="0.25">
      <c r="C1111"/>
      <c r="D1111"/>
      <c r="E1111"/>
      <c r="F1111"/>
      <c r="G1111"/>
      <c r="H1111"/>
      <c r="I1111"/>
      <c r="J1111"/>
      <c r="K1111"/>
      <c r="L1111"/>
      <c r="M1111"/>
    </row>
    <row r="1112" spans="3:13" x14ac:dyDescent="0.25">
      <c r="C1112"/>
      <c r="D1112"/>
      <c r="E1112"/>
      <c r="F1112"/>
      <c r="G1112"/>
      <c r="H1112"/>
      <c r="I1112"/>
      <c r="J1112"/>
      <c r="K1112"/>
      <c r="L1112"/>
      <c r="M1112"/>
    </row>
    <row r="1113" spans="3:13" x14ac:dyDescent="0.25">
      <c r="C1113"/>
      <c r="D1113"/>
      <c r="E1113"/>
      <c r="F1113"/>
      <c r="G1113"/>
      <c r="H1113"/>
      <c r="I1113"/>
      <c r="J1113"/>
      <c r="K1113"/>
      <c r="L1113"/>
      <c r="M1113"/>
    </row>
    <row r="1114" spans="3:13" x14ac:dyDescent="0.25">
      <c r="C1114"/>
      <c r="D1114"/>
      <c r="E1114"/>
      <c r="F1114"/>
      <c r="G1114"/>
      <c r="H1114"/>
      <c r="I1114"/>
      <c r="J1114"/>
      <c r="K1114"/>
      <c r="L1114"/>
      <c r="M1114"/>
    </row>
    <row r="1115" spans="3:13" x14ac:dyDescent="0.25">
      <c r="C1115"/>
      <c r="D1115"/>
      <c r="E1115"/>
      <c r="F1115"/>
      <c r="G1115"/>
      <c r="H1115"/>
      <c r="I1115"/>
      <c r="J1115"/>
      <c r="K1115"/>
      <c r="L1115"/>
      <c r="M1115"/>
    </row>
    <row r="1116" spans="3:13" x14ac:dyDescent="0.25">
      <c r="C1116"/>
      <c r="D1116"/>
      <c r="E1116"/>
      <c r="F1116"/>
      <c r="G1116"/>
      <c r="H1116"/>
      <c r="I1116"/>
      <c r="J1116"/>
      <c r="K1116"/>
      <c r="L1116"/>
      <c r="M1116"/>
    </row>
    <row r="1117" spans="3:13" x14ac:dyDescent="0.25">
      <c r="C1117"/>
      <c r="D1117"/>
      <c r="E1117"/>
      <c r="F1117"/>
      <c r="G1117"/>
      <c r="H1117"/>
      <c r="I1117"/>
      <c r="J1117"/>
      <c r="K1117"/>
      <c r="L1117"/>
      <c r="M1117"/>
    </row>
    <row r="1118" spans="3:13" x14ac:dyDescent="0.25">
      <c r="C1118"/>
      <c r="D1118"/>
      <c r="E1118"/>
      <c r="F1118"/>
      <c r="G1118"/>
      <c r="H1118"/>
      <c r="I1118"/>
      <c r="J1118"/>
      <c r="K1118"/>
      <c r="L1118"/>
      <c r="M1118"/>
    </row>
    <row r="1119" spans="3:13" x14ac:dyDescent="0.25">
      <c r="C1119"/>
      <c r="D1119"/>
      <c r="E1119"/>
      <c r="F1119"/>
      <c r="G1119"/>
      <c r="H1119"/>
      <c r="I1119"/>
      <c r="J1119"/>
      <c r="K1119"/>
      <c r="L1119"/>
      <c r="M1119"/>
    </row>
  </sheetData>
  <sheetProtection formatCells="0" formatColumns="0" formatRows="0" insertColumns="0" insertRows="0" insertHyperlinks="0" deleteColumns="0" deleteRows="0" sort="0" autoFilter="0" pivotTables="0"/>
  <mergeCells count="32">
    <mergeCell ref="C38:N38"/>
    <mergeCell ref="M30:N30"/>
    <mergeCell ref="M31:N31"/>
    <mergeCell ref="M32:N32"/>
    <mergeCell ref="M33:N33"/>
    <mergeCell ref="M37:N37"/>
    <mergeCell ref="D30:K30"/>
    <mergeCell ref="E31:K31"/>
    <mergeCell ref="E32:K32"/>
    <mergeCell ref="M34:N34"/>
    <mergeCell ref="M35:N35"/>
    <mergeCell ref="M36:N36"/>
    <mergeCell ref="B2:F2"/>
    <mergeCell ref="B27:AJ27"/>
    <mergeCell ref="M28:N28"/>
    <mergeCell ref="M29:N29"/>
    <mergeCell ref="D29:K29"/>
    <mergeCell ref="B8:AI8"/>
    <mergeCell ref="I57:J57"/>
    <mergeCell ref="C53:N53"/>
    <mergeCell ref="C56:J56"/>
    <mergeCell ref="M51:N51"/>
    <mergeCell ref="M52:N52"/>
    <mergeCell ref="E57:G57"/>
    <mergeCell ref="M50:N50"/>
    <mergeCell ref="M46:N46"/>
    <mergeCell ref="M47:N47"/>
    <mergeCell ref="M49:N49"/>
    <mergeCell ref="B41:AJ41"/>
    <mergeCell ref="M45:N45"/>
    <mergeCell ref="M44:N44"/>
    <mergeCell ref="M42:N42"/>
  </mergeCells>
  <conditionalFormatting sqref="B2:B5 B7:B24 B26 B28:B39 B44:B52 B54:B67 B69:B1048576">
    <cfRule type="expression" dxfId="370" priority="33">
      <formula>A2="N"</formula>
    </cfRule>
  </conditionalFormatting>
  <conditionalFormatting sqref="O59:AD61 O62:AJ71 N72:AD77 C62:D71 F81:K102 N78:AI103 E59:E61 K59:L61 H59:I61 C25:AI26 C4:C5 C7:K7 G2:N3 O2:AJ7 D6:K6 C54:AJ55 C28:AJ40 O49:AJ52 D44:AJ47 D49:M52 C56 K56:AD58 C9:AI9 G4:K5 AA10:AI24 C10:D24 N4:N7 C103:K103 E66:F71 H62:L71 C104:AI760 C72:M72 C761:AJ900 N901:AJ1119 F10:K24 M10:U24 C1120:AJ1048576 C75:D102 E75:E80 G73:K80 C73:E74">
    <cfRule type="expression" dxfId="369" priority="32">
      <formula>$A2="N"</formula>
    </cfRule>
  </conditionalFormatting>
  <conditionalFormatting sqref="C3">
    <cfRule type="expression" dxfId="368" priority="37">
      <formula>A3="N"</formula>
    </cfRule>
  </conditionalFormatting>
  <conditionalFormatting sqref="B25">
    <cfRule type="expression" dxfId="367" priority="31">
      <formula>A25="N"</formula>
    </cfRule>
  </conditionalFormatting>
  <conditionalFormatting sqref="C59:D60">
    <cfRule type="expression" dxfId="366" priority="52">
      <formula>$A63="N"</formula>
    </cfRule>
  </conditionalFormatting>
  <conditionalFormatting sqref="E81:E102">
    <cfRule type="expression" dxfId="365" priority="55">
      <formula>$A82="N"</formula>
    </cfRule>
  </conditionalFormatting>
  <conditionalFormatting sqref="C61:D61">
    <cfRule type="expression" dxfId="364" priority="28">
      <formula>$A61="N"</formula>
    </cfRule>
  </conditionalFormatting>
  <conditionalFormatting sqref="D3:D5">
    <cfRule type="expression" dxfId="363" priority="77">
      <formula>#REF!="N"</formula>
    </cfRule>
  </conditionalFormatting>
  <conditionalFormatting sqref="B27">
    <cfRule type="expression" dxfId="362" priority="25">
      <formula>A27="N"</formula>
    </cfRule>
  </conditionalFormatting>
  <conditionalFormatting sqref="B42">
    <cfRule type="expression" dxfId="361" priority="24">
      <formula>A42="N"</formula>
    </cfRule>
  </conditionalFormatting>
  <conditionalFormatting sqref="C42 E42:AJ42">
    <cfRule type="expression" dxfId="360" priority="23">
      <formula>$A42="N"</formula>
    </cfRule>
  </conditionalFormatting>
  <conditionalFormatting sqref="B41">
    <cfRule type="expression" dxfId="359" priority="22">
      <formula>A41="N"</formula>
    </cfRule>
  </conditionalFormatting>
  <conditionalFormatting sqref="B53">
    <cfRule type="expression" dxfId="358" priority="17">
      <formula>A53="N"</formula>
    </cfRule>
  </conditionalFormatting>
  <conditionalFormatting sqref="C53:AJ53">
    <cfRule type="expression" dxfId="357" priority="16">
      <formula>$A53="N"</formula>
    </cfRule>
  </conditionalFormatting>
  <conditionalFormatting sqref="H57:I58 E57:E58">
    <cfRule type="expression" dxfId="356" priority="14">
      <formula>$A57="N"</formula>
    </cfRule>
  </conditionalFormatting>
  <conditionalFormatting sqref="C57:D58">
    <cfRule type="expression" dxfId="355" priority="15">
      <formula>$A62="N"</formula>
    </cfRule>
  </conditionalFormatting>
  <conditionalFormatting sqref="B68">
    <cfRule type="expression" dxfId="354" priority="13">
      <formula>A68="N"</formula>
    </cfRule>
  </conditionalFormatting>
  <conditionalFormatting sqref="AK32">
    <cfRule type="expression" dxfId="353" priority="10">
      <formula>A44="N"</formula>
    </cfRule>
  </conditionalFormatting>
  <conditionalFormatting sqref="D42">
    <cfRule type="expression" dxfId="352" priority="9">
      <formula>C42="N"</formula>
    </cfRule>
  </conditionalFormatting>
  <conditionalFormatting sqref="E5">
    <cfRule type="expression" dxfId="351" priority="7">
      <formula>$A6="N"</formula>
    </cfRule>
  </conditionalFormatting>
  <conditionalFormatting sqref="E3:E4">
    <cfRule type="expression" dxfId="350" priority="8">
      <formula>#REF!="N"</formula>
    </cfRule>
  </conditionalFormatting>
  <conditionalFormatting sqref="V10:Z24">
    <cfRule type="expression" dxfId="349" priority="5">
      <formula>$A10="N"</formula>
    </cfRule>
  </conditionalFormatting>
  <conditionalFormatting sqref="M5">
    <cfRule type="expression" dxfId="348" priority="3">
      <formula>$A5="N"</formula>
    </cfRule>
  </conditionalFormatting>
  <conditionalFormatting sqref="L6:M6">
    <cfRule type="expression" dxfId="347" priority="2">
      <formula>$A6="N"</formula>
    </cfRule>
  </conditionalFormatting>
  <conditionalFormatting sqref="M7">
    <cfRule type="expression" dxfId="346" priority="4">
      <formula>$A4="N"</formula>
    </cfRule>
  </conditionalFormatting>
  <conditionalFormatting sqref="M4">
    <cfRule type="expression" dxfId="345" priority="1">
      <formula>$A4="N"</formula>
    </cfRule>
  </conditionalFormatting>
  <dataValidations xWindow="1342" yWindow="475" count="62">
    <dataValidation type="custom" errorStyle="warning" allowBlank="1" showInputMessage="1" showErrorMessage="1" error="To change from Central to Bill:_x000a_FIRST fill out as if it were Central_x000a_THEN hardcode grayed out block to the right for this row_x000a_THEN change to Bill" promptTitle="Important Note!" prompt="To change Indirect Costs from Centrally Appropriated to Appropriated in the Bill:_x000a_FIRST fill out as if it were Central_x000a_THEN hardcode grayed out cells to the right on this row_x000a_THEN change this cell to Bill" sqref="L32:L37">
      <formula1>"""Central"""</formula1>
    </dataValidation>
    <dataValidation allowBlank="1" showInputMessage="1" showErrorMessage="1" prompt="enter division(s)" sqref="C4"/>
    <dataValidation allowBlank="1" showInputMessage="1" showErrorMessage="1" prompt="enter your name / phone / email" sqref="C5"/>
    <dataValidation allowBlank="1" showInputMessage="1" showErrorMessage="1" prompt="enter bill number (if known)" sqref="E5"/>
    <dataValidation allowBlank="1" showInputMessage="1" showErrorMessage="1" prompt="This row reflects HLD, short-term disability, FAMLI and all other employee insurance, per fiscal note common policies.  It is centrally appropriated unless the bill required 20 or more FTE." sqref="C29"/>
    <dataValidation allowBlank="1" showInputMessage="1" showErrorMessage="1" prompt="This row calculated AED/SAED for all FTE.  it is centrally approrpriated unless the bill required 20 or more FTE" sqref="C30"/>
    <dataValidation allowBlank="1" showInputMessage="1" showErrorMessage="1" prompt="This row is used to calculated leased space required for new FTE.  If included, this cost is centrally appropriated, unless 20 or more FTE are required." sqref="C31"/>
    <dataValidation allowBlank="1" showInputMessage="1" showErrorMessage="1" prompt="This row calculates indirect cost assessments as a percentage of appropriations manually entered in Column E.  By default, these are centrally appropriated. If appropriated in bill (more than 20 FTE), follow instructions on L32 to avoid circular reference" sqref="C33:C37"/>
    <dataValidation allowBlank="1" showInputMessage="1" showErrorMessage="1" prompt="Use this column to adjust the number of FTE requiring one-time costs for furniture/computer." sqref="L9"/>
    <dataValidation allowBlank="1" showInputMessage="1" showErrorMessage="1" prompt="If FTE is not permanent, enter an end date.  _x000a_Tip: you can use the start/end dates if FTE amounts for a position will change year to year." sqref="I9:K9 I42:K42 K28"/>
    <dataValidation allowBlank="1" showInputMessage="1" showErrorMessage="1" prompt="Enter when new FTE will start. Enter each position/classification on its own row._x000a_Tip: you can use the start/end dates if FTE amounts for a position will change year to year." sqref="H9 H42"/>
    <dataValidation allowBlank="1" showInputMessage="1" showErrorMessage="1" prompt="Enter the amount of FTE for each position, without prorating for start/end date (i.e., for a full-time person enter 1.0 FTE.  For ten staff working 20 hours per week, enter 5.0 FTE." sqref="F42:G42 E9"/>
    <dataValidation allowBlank="1" showInputMessage="1" showErrorMessage="1" prompt="Select the position name from the DPA classification schedule, or enter a position from outside the classified system" sqref="C9"/>
    <dataValidation allowBlank="1" showInputMessage="1" showErrorMessage="1" prompt="List the section of bill that is driving the need for this specific FTE.  If needed, provide more explaination in your narrative response" sqref="D9:D24"/>
    <dataValidation allowBlank="1" showInputMessage="1" showErrorMessage="1" prompt="Is this a regular state employee? Safety officer? Judicial Officer?  Changing this will affect PERA contribution rates" sqref="M9"/>
    <dataValidation allowBlank="1" showInputMessage="1" showErrorMessage="1" prompt="Certain costs are centrally appropriated in the Long Bill, rather than in special legislation, except in certain cases such as a bill requiring 20 or more FTE.  " sqref="L28 L42"/>
    <dataValidation type="list" allowBlank="1" showInputMessage="1" showErrorMessage="1" promptTitle="Centrally Appropriated Item" prompt="This cell automatically adjusts between &quot;centrally appropriated&quot; and &quot;bill appropriation&quot; based on the number of FTE (less/greater than 20 FTE)" sqref="L29:L31">
      <formula1>"Bill,Central"</formula1>
    </dataValidation>
    <dataValidation allowBlank="1" showInputMessage="1" showErrorMessage="1" prompt="This cell will populate with the minimum salary for the position selected in Column C. You may enter a custom salary amount for positions outside the DPA schedule, or to request salary above the minimum" sqref="N10:N24"/>
    <dataValidation allowBlank="1" showInputMessage="1" showErrorMessage="1" prompt="This column will populate with the minimum salary for the position selected in Column C. You may enter a custom salary amount for positions outside the DPA schedule, or to request salary above the minimum" sqref="N9"/>
    <dataValidation type="list" allowBlank="1" showInputMessage="1" showErrorMessage="1" prompt="Toggle this field (Y/N) to include or exclude a row from the analysis. Excluded rows will be grayed out and shown in striketype" sqref="A9:A24 A28:A40 A42:A1048576">
      <formula1>"Y,N"</formula1>
    </dataValidation>
    <dataValidation allowBlank="1" showInputMessage="1" showErrorMessage="1" prompt="Enter the bill topic/subject" sqref="E3"/>
    <dataValidation allowBlank="1" showInputMessage="1" showErrorMessage="1" prompt="Enter the LLS Number" sqref="E4"/>
    <dataValidation type="list" allowBlank="1" showInputMessage="1" showErrorMessage="1" sqref="A25:A27 A41">
      <formula1>"Y,N"</formula1>
    </dataValidation>
    <dataValidation allowBlank="1" showInputMessage="1" showErrorMessage="1" promptTitle="Do Not Edit" prompt="These costs have been provided in advance by agencies and approved by LCS.  Contact LCS to discuss or have a cost added to this spreadsheet." sqref="F59:I67 J62:J67 C56:E67 F56:J58"/>
    <dataValidation allowBlank="1" showInputMessage="1" showErrorMessage="1" promptTitle="Indirect Cost %" prompt="Enter indirect cost recovery percentage, which will be applied to the amount in Column E. " sqref="D33:D37"/>
    <dataValidation allowBlank="1" showInputMessage="1" showErrorMessage="1" promptTitle="Standard Capital Outlay Cost" prompt="This cell shows the number of FTE requring furniture/computer.  You may manually adjust this cell if neccesary.  For example, a bill continuing existing FTE can be marked as 0." sqref="L10:L24"/>
    <dataValidation allowBlank="1" showInputMessage="1" showErrorMessage="1" prompt="Enter the start date for any new FTE. _x000a_Tip: you can use the start/end dates if FTE amounts for a position will change year to year." sqref="F9:G9"/>
    <dataValidation allowBlank="1" showInputMessage="1" showErrorMessage="1" promptTitle="Enter Full-Year FTE Amount" prompt="Enter the amount of FTE for each position, without prorating for start/end date (i.e., for a full-time person enter 1.0 FTE.  For ten staff working 20 hours per week, enter 5.0 FTE." sqref="E10:E24"/>
    <dataValidation allowBlank="1" showInputMessage="1" showErrorMessage="1" promptTitle="Data Label" prompt="Data labels will autmatically populate for rows included in the analysis (Marked as &quot;Y&quot; in Column A).  You may need to manually adjust in some cases." sqref="B9"/>
    <dataValidation allowBlank="1" showInputMessage="1" showErrorMessage="1" promptTitle="Data Label" prompt="Data labels will automatically populate for rows included in the analysis (i.e., marked as &quot;Y&quot; in Column A).  You may need to manually adjust in some cases." sqref="B10:B24"/>
    <dataValidation allowBlank="1" showInputMessage="1" showErrorMessage="1" promptTitle="Do Not Edit" prompt="This cell is populating automatically. Please do not delete or modify!" sqref="AE53:AI54 AE29:AI32 AE38:AI40 AE44:AI47"/>
    <dataValidation allowBlank="1" showInputMessage="1" showErrorMessage="1" promptTitle="Do Not Edit" prompt="This cell is populating automatically.  If FTE amount for a position changes from year to year, enter the position on two or more rows, and use the start/end dates to indicate when each amount of FTE is applicable." sqref="AE49:AI52 AE33:AI37 AE9:AI24"/>
    <dataValidation allowBlank="1" showInputMessage="1" showErrorMessage="1" promptTitle="Do Not Edit" prompt="This is populating automatically based on the FTE positions included in Table 2" sqref="AJ29:AJ37"/>
    <dataValidation type="list" allowBlank="1" showInputMessage="1" showErrorMessage="1" promptTitle="Approrpiation Type" prompt="For this cost, specify whether it is centrally appropriated in the Long Bill or if it is required to be appropriated directly in the bill." sqref="L44:L47 L49:L52">
      <formula1>"Bill,Central"</formula1>
    </dataValidation>
    <dataValidation allowBlank="1" showInputMessage="1" showErrorMessage="1" promptTitle="Data Labels" prompt="Data labels will automatically populate for rows included in the analysis (i.e., marked as &quot;Y&quot; in Column A).  You may need to manually adjust in some cases." sqref="B42 B48:C48 B28:B39 B44:B47 B49:B54"/>
    <dataValidation allowBlank="1" showInputMessage="1" showErrorMessage="1" promptTitle="Enter FTE Row Label" prompt="Enter Row Labels for the FTE in Table 2 that this cost applies to. (Use format ABC etc)_x000a_This is both informative for LCS and will populate the &quot;Other Operating/Captial&quot; Columns on the FTE Cost Reference Tab.  Costs will be evenly divided among positions." sqref="AJ44:AJ47 AJ49:AJ52"/>
    <dataValidation allowBlank="1" showInputMessage="1" showErrorMessage="1" prompt="This row calculates indirect cost assessments as a percentage of total appropriations required in the bill.  By default, these are centrally appropriated. If appropriated in bill (more than 20 FTE), follow instructions on L32 to avoid circular reference" sqref="C32"/>
    <dataValidation allowBlank="1" showInputMessage="1" showErrorMessage="1" promptTitle="Indirect Cost %" prompt="Enter indirect cost recovery percentage (as a percent of total appropriations)._x000a__x000a_If you need to do more complicated indirect cost calculations, expand the rows below and use the year-by-year lines.  Show work on the calculation tab if needed." sqref="D32"/>
    <dataValidation allowBlank="1" showInputMessage="1" showErrorMessage="1" promptTitle="Indirect Cost Base" prompt="If doing a custom calculation, use this cell to enter the amount of appropriations to which the indirect rate will be applied.  You can enter the value, or link to the results on the Calculations Tab." sqref="E33:E37"/>
    <dataValidation allowBlank="1" showInputMessage="1" showErrorMessage="1" promptTitle="Do Not Edit" prompt="Start/End Dates for this row are set by default for the relevant fiscal year." sqref="I33:I37 F33:F36"/>
    <dataValidation allowBlank="1" showInputMessage="1" showErrorMessage="1" promptTitle="Do Not Edit" prompt="Start/End dates for this row are set by default for the relevant fiscal year." sqref="G33:G37 J33:J37"/>
    <dataValidation allowBlank="1" showInputMessage="1" showErrorMessage="1" promptTitle="Do Not Edit" prompt="Start/end dates are caluclated off those entered into Table 2 or are set by default for annual indirect cost calulations.  You don't need to edit these columns." sqref="F28:J28"/>
    <dataValidation allowBlank="1" showInputMessage="1" showErrorMessage="1" promptTitle="Explanation" prompt="Please explain any indirect cost assessemnt or provide reference to any custom calculations." sqref="M32:N37"/>
    <dataValidation allowBlank="1" showInputMessage="1" showErrorMessage="1" errorTitle="Do Not Edit" error="This automatically populating from Table 5.  _x000a__x000a_Fill out Table 4 to list other non-standard FTE costs." promptTitle="Unit Cost" prompt="This is automatically populating from Table 5 if you select a cost from the drop down menu.  If entering another cost, please enter the unit cost here." sqref="D42"/>
    <dataValidation allowBlank="1" showInputMessage="1" promptTitle="Unit Cost" prompt="This is automatically populating from Table 5 if you select a cost from the drop down menu.  If entering another cost, please enter the unit cost here." sqref="D44:D47 D49:D52"/>
    <dataValidation allowBlank="1" showInputMessage="1" showErrorMessage="1" promptTitle="Enter FTE amount" prompt="Enter the number of FTE for which each nonstandard FTE cost applies." sqref="E44:E47 E49:E52"/>
    <dataValidation allowBlank="1" showInputMessage="1" showErrorMessage="1" promptTitle="Please explain" prompt="Please explain any non-standard costs or reference the applicable department-specific common policies." sqref="M44:N47 M49:N52"/>
    <dataValidation allowBlank="1" showInputMessage="1" showErrorMessage="1" promptTitle="Do Not Edit" prompt="Populating automatically to calculate one-time costs." sqref="I44:J47"/>
    <dataValidation type="list" errorStyle="warning" allowBlank="1" showInputMessage="1" showErrorMessage="1" errorTitle="Enter Unit Cost" error="If manually entering a unique cost not shown in Table 5, please enter the unit cost in Column D" promptTitle="Select/Enter FTE Cost" prompt="Selected Approved FTE Costs from the dropdown menu or manually enter an another per FTE cost item.  See Table 5 below for a list of approved agency-specific common policy costs." sqref="C44:C47">
      <formula1>$C$58:$C$80</formula1>
    </dataValidation>
    <dataValidation type="list" allowBlank="1" showInputMessage="1" showErrorMessage="1" promptTitle="Employee Type" prompt="Is this a regular state employee? Safety officer? Judicial Officer?  Changing this will affect PERA contribution rates" sqref="M10:M24">
      <formula1>"State,Judicial Officer,Trooper / Safety Officer"</formula1>
    </dataValidation>
    <dataValidation type="list" allowBlank="1" showInputMessage="1" showErrorMessage="1" errorTitle="Enter Year" error="Enter four-digit year or select year from dropdown menu" promptTitle="Enter Start Year" prompt="Enter the four-digit year or select from the drop down menu._x000a_Tip: you can use start/end dates to show when different amounts of FTE for a position type begin and end." sqref="G10:G24">
      <formula1>$Q$79:$Q$84</formula1>
    </dataValidation>
    <dataValidation type="list" errorStyle="warning" allowBlank="1" showInputMessage="1" showErrorMessage="1" error="If you enter a position from outside the DPA  classification, you must enter the Base Monthly Salary in Column J " promptTitle="Enter FTE Position" prompt="Select the position name from the DPA classification schedule, or enter a position from outside the classified system" sqref="C10:C24">
      <formula1>$C$73:$C$901</formula1>
    </dataValidation>
    <dataValidation type="list" allowBlank="1" showInputMessage="1" showErrorMessage="1" promptTitle="Enter End Month" prompt="Enter month/year when FTE will end if not a permanent position._x000a_Tip: you can use start/end dates to show when different amounts of FTE for a position type begin and end." sqref="I10:I24">
      <formula1>$P$79:$P$90</formula1>
    </dataValidation>
    <dataValidation type="list" allowBlank="1" showInputMessage="1" showErrorMessage="1" errorTitle="Enter Year" error="Enter four-digit year or select year from drop down menu" promptTitle="Enter End Year" prompt="Enter month/year when FTE will end if not a permanent position._x000a_Tip: you can use start/end dates to show when different amounts of FTE for a position type begin and end." sqref="J10:J24">
      <formula1>$Q$79:$Q$84</formula1>
    </dataValidation>
    <dataValidation type="list" allowBlank="1" showInputMessage="1" showErrorMessage="1" errorTitle="Select Month" error="Select month from drop down menu" promptTitle="Enter Start Month" prompt="Enter the month/Year when the one-time cost will occur" sqref="F44:F47">
      <formula1>$P$79:$P$90</formula1>
    </dataValidation>
    <dataValidation type="list" allowBlank="1" showInputMessage="1" showErrorMessage="1" errorTitle="Select Year" error="Type a four-digit year or select year from drop down menu" promptTitle="Enter Start Year" prompt="Enter the month/Year when the one-time cost will occur" sqref="G44:G47">
      <formula1>$Q$79:$Q$84</formula1>
    </dataValidation>
    <dataValidation type="list" allowBlank="1" showInputMessage="1" showErrorMessage="1" errorTitle="Select Month" error="Select month drom dropdown menu" promptTitle="Enter Start Month" prompt="Enter month when the ongoing FTE costs will begin." sqref="F49:F52">
      <formula1>$P$79:$P$90</formula1>
    </dataValidation>
    <dataValidation type="list" allowBlank="1" showInputMessage="1" showErrorMessage="1" errorTitle="Enter Year" error="Enter the four-digit year or select year from dropdown menu" promptTitle="Enter Start Year" prompt="Enter the month/year when the ongoing FTE cost will begin." sqref="G49:G52">
      <formula1>$Q$79:$Q$84</formula1>
    </dataValidation>
    <dataValidation type="list" allowBlank="1" showInputMessage="1" showErrorMessage="1" promptTitle="Enter End Month" prompt="Enter month/year when FTE cost will end if not an ongoing cost" sqref="I49:I52">
      <formula1>$P$79:$P$90</formula1>
    </dataValidation>
    <dataValidation type="list" allowBlank="1" showInputMessage="1" showErrorMessage="1" errorTitle="Enter Year" error="Enter four-digit year or select year from drop down menu" promptTitle="Enter End Year" prompt="Enter month/year when FTE cost will end if not an ongoing cost" sqref="J49:J52">
      <formula1>$Q$79:$Q$84</formula1>
    </dataValidation>
    <dataValidation type="list" allowBlank="1" showInputMessage="1" showErrorMessage="1" errorTitle="Enter Month" error="Select start month from drop down menu" promptTitle="Enter Start Month" prompt="Select start month from drop down menu._x000a_Tip: you can use start/end dates to show when different amounts of FTE for a position type begin and end." sqref="F10:F24">
      <formula1>$P$79:$P$90</formula1>
    </dataValidation>
    <dataValidation type="list" errorStyle="warning" allowBlank="1" showInputMessage="1" showErrorMessage="1" errorTitle="Enter Unit Cost" error="If manually entering a unique cost not shown in Table 5, please enter the unit cost in Column D" promptTitle="Select/Enter FTE Cost" prompt="Selected Approved FTE Costs from the dropdown menu or manually enter an another per FTE cost item.  See Table 5 below for a list of approved agency-specific common policy costs." sqref="C49:C52">
      <formula1>$E$58:$E$71</formula1>
    </dataValidation>
  </dataValidations>
  <pageMargins left="0.7" right="0.7" top="0.75" bottom="0.75" header="0.3" footer="0.3"/>
  <pageSetup scale="63" fitToWidth="2" orientation="landscape" horizontalDpi="4294967293" r:id="rId1"/>
  <extLst>
    <ext xmlns:x14="http://schemas.microsoft.com/office/spreadsheetml/2009/9/main" uri="{CCE6A557-97BC-4b89-ADB6-D9C93CAAB3DF}">
      <x14:dataValidations xmlns:xm="http://schemas.microsoft.com/office/excel/2006/main" xWindow="1342" yWindow="475" count="7">
        <x14:dataValidation type="list" errorStyle="warning" allowBlank="1" showInputMessage="1" showErrorMessage="1" error="Standard cost for leased space is $6,600 per FTE.  You may enter a custom amount if needed/justified." promptTitle="Leased Space" prompt="If leased space is required, toggle this cell to $6,600 for standard leased space cost per FTE.  You may also enter a custom amount.">
          <x14:formula1>
            <xm:f>'Salary and Cost Data'!$W$3:$W$4</xm:f>
          </x14:formula1>
          <xm:sqref>D31</xm:sqref>
        </x14:dataValidation>
        <x14:dataValidation type="list" allowBlank="1" showInputMessage="1" showErrorMessage="1" error="Select Department from list.  If not in list, please select &quot;Other&quot; and list which department or agency in te Division field" prompt="Select your Department / Agency from the list">
          <x14:formula1>
            <xm:f>'Salary and Cost Data'!$V$12:$V$37</xm:f>
          </x14:formula1>
          <xm:sqref>C3</xm:sqref>
        </x14:dataValidation>
        <x14:dataValidation type="list" allowBlank="1" showInputMessage="1" showErrorMessage="1" errorTitle="Enter Month" error="Select start month from drop down menu" promptTitle="Enter Start Month" prompt="Select start month from drop down menu._x000a_Tip: you can use start/end dates to show when different amounts of FTE for a position type begin and end.">
          <x14:formula1>
            <xm:f>'Salary and Cost Data'!$AF$8:$AF$19</xm:f>
          </x14:formula1>
          <xm:sqref>F37</xm:sqref>
        </x14:dataValidation>
        <x14:dataValidation type="date" errorStyle="warning" allowBlank="1" showInputMessage="1" showErrorMessage="1" errorTitle="Start Date Not Valid" error="Enter a start date that is no earlier than the current fiscal year and no later than four fiscal year into the future." prompt="Enter when new FTE will start. Enter each position/classification on its own row._x000a_Tip: you can use the start/end dates if FTE amounts for a position will change year to year.">
          <x14:formula1>
            <xm:f>'Salary and Cost Data'!AF23</xm:f>
          </x14:formula1>
          <x14:formula2>
            <xm:f>'Salary and Cost Data'!$AJ$4</xm:f>
          </x14:formula2>
          <xm:sqref>H49:H52</xm:sqref>
        </x14:dataValidation>
        <x14:dataValidation type="date" errorStyle="warning" allowBlank="1" showInputMessage="1" showErrorMessage="1" errorTitle="Start Date Not Valid" error="Enter a start date that is no earlier than the current fiscal year and no later than four fiscal year into the future." prompt="Enter when new FTE will start. Enter each position/classification on its own row._x000a_Tip: you can use the start/end dates if FTE amounts for a position will change year to year.">
          <x14:formula1>
            <xm:f>'Salary and Cost Data'!AF22</xm:f>
          </x14:formula1>
          <x14:formula2>
            <xm:f>'Salary and Cost Data'!$AJ$4</xm:f>
          </x14:formula2>
          <xm:sqref>H44:H47</xm:sqref>
        </x14:dataValidation>
        <x14:dataValidation type="date" errorStyle="warning" allowBlank="1" showInputMessage="1" showErrorMessage="1" errorTitle="Start Date Not Valid" error="Enter a start date that is no earlier than the current fiscal year and no later than four fiscal year into the future." prompt="Enter when new FTE will start. Enter each position/classification on its own row._x000a_Tip: you can use the start/end dates if FTE amounts for a position will change year to year.">
          <x14:formula1>
            <xm:f>'Salary and Cost Data'!AF3</xm:f>
          </x14:formula1>
          <x14:formula2>
            <xm:f>'Salary and Cost Data'!$AJ$4</xm:f>
          </x14:formula2>
          <xm:sqref>H10:H24</xm:sqref>
        </x14:dataValidation>
        <x14:dataValidation type="date" errorStyle="warning" allowBlank="1" showInputMessage="1" showErrorMessage="1" errorTitle="Start Date Not Valid" error="Enter a start date that is no earlier than the current fiscal year and no later than four fiscal year into the future." prompt="Enter when new FTE will start. Enter each position/classification on its own row._x000a_Tip: you can use the start/end dates if FTE amounts for a position will change year to year.">
          <x14:formula1>
            <xm:f>'Salary and Cost Data'!AF26</xm:f>
          </x14:formula1>
          <x14:formula2>
            <xm:f>'Salary and Cost Data'!$AJ$4</xm:f>
          </x14:formula2>
          <xm:sqref>H33:H37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306"/>
  <sheetViews>
    <sheetView showGridLines="0" zoomScale="80" zoomScaleNormal="80" zoomScaleSheetLayoutView="80" workbookViewId="0">
      <selection activeCell="P100" sqref="P100"/>
    </sheetView>
  </sheetViews>
  <sheetFormatPr defaultColWidth="9.109375" defaultRowHeight="13.2" outlineLevelRow="2" x14ac:dyDescent="0.25"/>
  <cols>
    <col min="1" max="1" width="8.44140625" style="110" bestFit="1" customWidth="1"/>
    <col min="2" max="2" width="14.6640625" style="112" customWidth="1"/>
    <col min="3" max="3" width="45" style="112" customWidth="1"/>
    <col min="4" max="9" width="14.6640625" style="112" customWidth="1"/>
    <col min="10" max="10" width="14.6640625" style="113" customWidth="1"/>
    <col min="11" max="13" width="14.6640625" style="112" customWidth="1"/>
    <col min="14" max="14" width="3.6640625" style="112" customWidth="1"/>
    <col min="15" max="18" width="14.6640625" style="111" customWidth="1"/>
    <col min="19" max="19" width="14.6640625" style="112" customWidth="1"/>
    <col min="20" max="20" width="8.88671875" style="110" customWidth="1"/>
    <col min="21" max="16384" width="9.109375" style="112"/>
  </cols>
  <sheetData>
    <row r="1" spans="1:20" x14ac:dyDescent="0.25">
      <c r="B1" s="111"/>
    </row>
    <row r="2" spans="1:20" ht="17.399999999999999" customHeight="1" x14ac:dyDescent="0.25">
      <c r="B2" s="310" t="s">
        <v>1607</v>
      </c>
      <c r="C2" s="311" t="str">
        <f>'1-FTE Entry'!$C$3</f>
        <v>Select Department</v>
      </c>
      <c r="D2" s="312" t="s">
        <v>1630</v>
      </c>
      <c r="E2" s="594">
        <f>'1-FTE Entry'!C4</f>
        <v>0</v>
      </c>
      <c r="F2" s="595"/>
    </row>
    <row r="3" spans="1:20" x14ac:dyDescent="0.25">
      <c r="D3" s="111"/>
    </row>
    <row r="4" spans="1:20" s="304" customFormat="1" ht="19.95" customHeight="1" x14ac:dyDescent="0.25">
      <c r="A4" s="301"/>
      <c r="B4" s="114" t="s">
        <v>1681</v>
      </c>
      <c r="C4" s="302"/>
      <c r="D4" s="303"/>
      <c r="E4" s="303"/>
      <c r="F4" s="303"/>
      <c r="G4" s="303"/>
      <c r="H4" s="303"/>
      <c r="J4" s="305"/>
      <c r="T4" s="301"/>
    </row>
    <row r="5" spans="1:20" ht="26.4" x14ac:dyDescent="0.25">
      <c r="A5" s="108" t="s">
        <v>1734</v>
      </c>
      <c r="B5" s="339" t="s">
        <v>1612</v>
      </c>
      <c r="C5" s="340" t="s">
        <v>1570</v>
      </c>
      <c r="D5" s="340" t="s">
        <v>1571</v>
      </c>
      <c r="E5" s="341" t="s">
        <v>1584</v>
      </c>
      <c r="F5" s="341" t="s">
        <v>1609</v>
      </c>
      <c r="G5" s="341" t="s">
        <v>1588</v>
      </c>
      <c r="H5" s="341" t="s">
        <v>1633</v>
      </c>
      <c r="I5" s="341" t="s">
        <v>1724</v>
      </c>
      <c r="K5" s="111"/>
      <c r="L5" s="111"/>
      <c r="M5" s="111"/>
      <c r="O5" s="112"/>
      <c r="P5" s="112"/>
      <c r="Q5" s="112"/>
      <c r="R5" s="112"/>
    </row>
    <row r="6" spans="1:20" x14ac:dyDescent="0.25">
      <c r="A6" s="109" t="s">
        <v>1735</v>
      </c>
      <c r="B6" s="342" t="str">
        <f ca="1">IF(A6="N",B5,IF(LEN(B5)&lt;&gt;1,"A",IFERROR(CHAR(CODE(LOOKUP(2,1/($B$6:OFFSET(B6,-1,0)&lt;&gt;""),$B$6:OFFSET(B6,-1,0)))+1),"A")))</f>
        <v>Row</v>
      </c>
      <c r="C6" s="139" t="s">
        <v>1572</v>
      </c>
      <c r="D6" s="140" t="str">
        <f>INDEX('Salary and Cost Data'!$AF$2:$AJ$2,MATCH(C6,'Salary and Cost Data'!$AF$5:$AJ$5,0))</f>
        <v>FY 2024-25</v>
      </c>
      <c r="E6" s="140">
        <f>IF(A6="Y",E32,0)</f>
        <v>0</v>
      </c>
      <c r="F6" s="141">
        <f>IF(A6="Y",I32+I50+I69,0)</f>
        <v>0</v>
      </c>
      <c r="G6" s="142">
        <f>IF(A6="Y",$J$32+$J$50,0)</f>
        <v>0</v>
      </c>
      <c r="H6" s="403">
        <f>IF(A6="Y",SUM(F6:G6),0)</f>
        <v>0</v>
      </c>
      <c r="I6" s="147" t="str">
        <f>IF(A6="Y",E6=SUM('1-FTE Entry'!$AE$10:$AE$24),"")</f>
        <v/>
      </c>
      <c r="K6" s="111"/>
      <c r="L6" s="111"/>
      <c r="M6" s="111"/>
      <c r="O6" s="112"/>
      <c r="P6" s="112"/>
      <c r="Q6" s="112"/>
      <c r="R6" s="112"/>
    </row>
    <row r="7" spans="1:20" x14ac:dyDescent="0.25">
      <c r="A7" s="109" t="s">
        <v>1727</v>
      </c>
      <c r="B7" s="342" t="str">
        <f ca="1">IF(A7="N",B6,IF(LEN(B6)&lt;&gt;1,"A",IFERROR(CHAR(CODE(LOOKUP(2,1/($B$6:OFFSET(B7,-1,0)&lt;&gt;""),$B$6:OFFSET(B7,-1,0)))+1),"A")))</f>
        <v>A</v>
      </c>
      <c r="C7" s="139" t="s">
        <v>1573</v>
      </c>
      <c r="D7" s="140" t="str">
        <f>INDEX('Salary and Cost Data'!$AF$2:$AJ$2,MATCH(C7,'Salary and Cost Data'!$AF$5:$AJ$5,0))</f>
        <v>FY 2025-26</v>
      </c>
      <c r="E7" s="140">
        <f ca="1">IF(A7="Y",E91,0)</f>
        <v>0</v>
      </c>
      <c r="F7" s="141">
        <f ca="1">IF(A7="Y",I91+I109+I128,0)</f>
        <v>0</v>
      </c>
      <c r="G7" s="142">
        <f ca="1">IF(A7="Y",$J$91+$J$109,0)</f>
        <v>0</v>
      </c>
      <c r="H7" s="403">
        <f ca="1">IF(A7="Y",SUM(F7:G7),0)</f>
        <v>0</v>
      </c>
      <c r="I7" s="147" t="b">
        <f ca="1">IF(A7="Y",E7=SUM('1-FTE Entry'!$AF$10:$AF$24),"")</f>
        <v>1</v>
      </c>
      <c r="K7" s="111"/>
      <c r="L7" s="111"/>
      <c r="M7" s="111"/>
      <c r="O7" s="112"/>
      <c r="P7" s="112"/>
      <c r="Q7" s="112"/>
      <c r="R7" s="112"/>
    </row>
    <row r="8" spans="1:20" x14ac:dyDescent="0.25">
      <c r="A8" s="109" t="s">
        <v>1727</v>
      </c>
      <c r="B8" s="342" t="str">
        <f ca="1">IF(A8="N",B7,IF(LEN(B7)&lt;&gt;1,"A",IFERROR(CHAR(CODE(LOOKUP(2,1/($B$6:OFFSET(B8,-1,0)&lt;&gt;""),$B$6:OFFSET(B8,-1,0)))+1),"A")))</f>
        <v>B</v>
      </c>
      <c r="C8" s="139" t="s">
        <v>1574</v>
      </c>
      <c r="D8" s="140" t="str">
        <f>INDEX('Salary and Cost Data'!$AF$2:$AJ$2,MATCH(C8,'Salary and Cost Data'!$AF$5:$AJ$5,0))</f>
        <v>FY 2026-27</v>
      </c>
      <c r="E8" s="140">
        <f ca="1">IF(A8="Y",E150,0)</f>
        <v>0</v>
      </c>
      <c r="F8" s="141">
        <f ca="1">IF(A8="Y",I150+I168+I187,0)</f>
        <v>0</v>
      </c>
      <c r="G8" s="142">
        <f ca="1">IF(A8="Y",$J$150+$J$168,0)</f>
        <v>0</v>
      </c>
      <c r="H8" s="403">
        <f ca="1">IF(A8="Y",SUM(F8:G8),0)</f>
        <v>0</v>
      </c>
      <c r="I8" s="147" t="b">
        <f ca="1">IF(A8="Y",E8=SUM('1-FTE Entry'!$AG$10:$AG$24),"")</f>
        <v>1</v>
      </c>
      <c r="K8" s="111"/>
      <c r="L8" s="111"/>
      <c r="M8" s="111"/>
      <c r="O8" s="112"/>
      <c r="P8" s="112"/>
      <c r="Q8" s="112"/>
      <c r="R8" s="112"/>
    </row>
    <row r="9" spans="1:20" x14ac:dyDescent="0.25">
      <c r="A9" s="109" t="s">
        <v>1735</v>
      </c>
      <c r="B9" s="342" t="str">
        <f ca="1">IF(A9="N",B8,IF(LEN(B8)&lt;&gt;1,"A",IFERROR(CHAR(CODE(LOOKUP(2,1/($B$6:OFFSET(B9,-1,0)&lt;&gt;""),$B$6:OFFSET(B9,-1,0)))+1),"A")))</f>
        <v>B</v>
      </c>
      <c r="C9" s="139" t="s">
        <v>1575</v>
      </c>
      <c r="D9" s="140" t="str">
        <f>INDEX('Salary and Cost Data'!$AF$2:$AJ$2,MATCH(C9,'Salary and Cost Data'!$AF$5:$AJ$5,0))</f>
        <v>FY 2027-28</v>
      </c>
      <c r="E9" s="140">
        <f>IF(A9="Y",E209,0)</f>
        <v>0</v>
      </c>
      <c r="F9" s="141">
        <f>IF(A9="Y",I209+I227+I246,0)</f>
        <v>0</v>
      </c>
      <c r="G9" s="142">
        <f>IF(A9="Y",$J$209+$J$227,0)</f>
        <v>0</v>
      </c>
      <c r="H9" s="403">
        <f>IF(A9="Y",SUM(F9:G9),0)</f>
        <v>0</v>
      </c>
      <c r="I9" s="147" t="str">
        <f>IF(A9="Y",E9=SUM('1-FTE Entry'!$AH$10:$AH$24),"")</f>
        <v/>
      </c>
      <c r="K9" s="111"/>
      <c r="L9" s="111"/>
      <c r="M9" s="111"/>
      <c r="O9" s="112"/>
      <c r="P9" s="112"/>
      <c r="Q9" s="112"/>
      <c r="R9" s="112"/>
    </row>
    <row r="10" spans="1:20" x14ac:dyDescent="0.25">
      <c r="A10" s="109" t="s">
        <v>1735</v>
      </c>
      <c r="B10" s="342" t="str">
        <f ca="1">IF(A10="N",B9,IF(LEN(B9)&lt;&gt;1,"A",IFERROR(CHAR(CODE(LOOKUP(2,1/($B$6:OFFSET(B10,-1,0)&lt;&gt;""),$B$6:OFFSET(B10,-1,0)))+1),"A")))</f>
        <v>B</v>
      </c>
      <c r="C10" s="139" t="s">
        <v>1576</v>
      </c>
      <c r="D10" s="140" t="str">
        <f>INDEX('Salary and Cost Data'!$AF$2:$AJ$2,MATCH(C10,'Salary and Cost Data'!$AF$5:$AJ$5,0))</f>
        <v>FY 2028-29</v>
      </c>
      <c r="E10" s="140">
        <f>IF(A10="Y",E268,0)</f>
        <v>0</v>
      </c>
      <c r="F10" s="141">
        <f>IF(A10="Y",I268+I286+I305,0)</f>
        <v>0</v>
      </c>
      <c r="G10" s="142">
        <f>IF(A10="Y",$J$268+$J$286,0)</f>
        <v>0</v>
      </c>
      <c r="H10" s="403">
        <f>IF(A10="Y",SUM(F10:G10),0)</f>
        <v>0</v>
      </c>
      <c r="I10" s="147" t="str">
        <f>IF(A10="Y",E10=SUM('1-FTE Entry'!$AI$10:$AI$24),"")</f>
        <v/>
      </c>
      <c r="K10" s="111"/>
      <c r="L10" s="111"/>
      <c r="M10" s="111"/>
      <c r="O10" s="112"/>
      <c r="P10" s="112"/>
      <c r="Q10" s="112"/>
      <c r="R10" s="112"/>
    </row>
    <row r="11" spans="1:20" x14ac:dyDescent="0.25">
      <c r="B11" s="110"/>
      <c r="C11" s="116"/>
      <c r="D11" s="111"/>
    </row>
    <row r="12" spans="1:20" ht="16.2" customHeight="1" x14ac:dyDescent="0.25">
      <c r="B12" s="308" t="s">
        <v>1572</v>
      </c>
      <c r="C12" s="309" t="s">
        <v>1702</v>
      </c>
      <c r="D12" s="111"/>
    </row>
    <row r="13" spans="1:20" s="115" customFormat="1" ht="15.6" hidden="1" outlineLevel="1" x14ac:dyDescent="0.25">
      <c r="A13" s="306"/>
      <c r="B13" s="117" t="s">
        <v>1572</v>
      </c>
      <c r="C13" s="117" t="str">
        <f>INDEX('Salary and Cost Data'!$AF$2:$AJ$2,MATCH('2-Expenditures'!B13,'Salary and Cost Data'!$AF$5:$AJ$5,0))</f>
        <v>FY 2024-25</v>
      </c>
      <c r="D13" s="117"/>
      <c r="E13" s="117"/>
      <c r="F13" s="117"/>
      <c r="G13" s="117"/>
      <c r="H13" s="117"/>
      <c r="I13" s="117"/>
      <c r="J13" s="148"/>
      <c r="O13" s="307"/>
      <c r="P13" s="307"/>
      <c r="Q13" s="307"/>
      <c r="R13" s="307"/>
      <c r="T13" s="306"/>
    </row>
    <row r="14" spans="1:20" ht="15.6" hidden="1" outlineLevel="1" x14ac:dyDescent="0.25">
      <c r="B14" s="118"/>
      <c r="C14" s="118"/>
      <c r="D14" s="118"/>
      <c r="E14" s="118"/>
      <c r="F14" s="118"/>
      <c r="G14" s="118"/>
      <c r="H14" s="118"/>
      <c r="I14" s="118"/>
      <c r="J14" s="118"/>
    </row>
    <row r="15" spans="1:20" s="304" customFormat="1" ht="19.95" hidden="1" customHeight="1" outlineLevel="1" x14ac:dyDescent="0.25">
      <c r="A15" s="301"/>
      <c r="B15" s="114" t="s">
        <v>1690</v>
      </c>
      <c r="C15" s="302"/>
      <c r="D15" s="303"/>
      <c r="E15" s="303"/>
      <c r="F15" s="303"/>
      <c r="G15" s="303"/>
      <c r="H15" s="303"/>
      <c r="I15" s="303"/>
      <c r="J15" s="301"/>
    </row>
    <row r="16" spans="1:20" ht="26.4" hidden="1" outlineLevel="1" x14ac:dyDescent="0.25">
      <c r="A16" s="108" t="s">
        <v>1734</v>
      </c>
      <c r="B16" s="343" t="s">
        <v>1612</v>
      </c>
      <c r="C16" s="340" t="s">
        <v>1583</v>
      </c>
      <c r="D16" s="341" t="s">
        <v>1561</v>
      </c>
      <c r="E16" s="341" t="s">
        <v>1584</v>
      </c>
      <c r="F16" s="341" t="s">
        <v>1585</v>
      </c>
      <c r="G16" s="341" t="s">
        <v>1586</v>
      </c>
      <c r="H16" s="341" t="s">
        <v>1587</v>
      </c>
      <c r="I16" s="341" t="s">
        <v>1609</v>
      </c>
      <c r="J16"/>
      <c r="O16" s="112"/>
      <c r="P16" s="112"/>
      <c r="Q16" s="112"/>
      <c r="R16" s="112"/>
      <c r="T16" s="112"/>
    </row>
    <row r="17" spans="1:20" hidden="1" outlineLevel="1" x14ac:dyDescent="0.25">
      <c r="A17" s="109" t="str">
        <f>'1-FTE Entry'!A10</f>
        <v>Y</v>
      </c>
      <c r="B17" s="258" t="str">
        <f ca="1">IF(A17="N",B16,IF(LEN(B16)&lt;&gt;1,"A",IFERROR(CHAR(CODE(LOOKUP(2,1/($B$16:OFFSET(B17,-1,0)&lt;&gt;""),$B$16:OFFSET(B17,-1,0)))+1),"A")))</f>
        <v>A</v>
      </c>
      <c r="C17" s="139">
        <f>'1-FTE Entry'!C10</f>
        <v>0</v>
      </c>
      <c r="D17" s="140">
        <f>IF(AND('1-FTE Entry'!$H10&lt;='Salary and Cost Data'!AF$4,'1-FTE Entry'!$K10&gt;='Salary and Cost Data'!AF$3),1,0)*'1-FTE Entry'!$E10</f>
        <v>0</v>
      </c>
      <c r="E17" s="140">
        <f>'1-FTE Entry'!AE10</f>
        <v>0</v>
      </c>
      <c r="F17" s="143">
        <f>ROUND(IFERROR(SUM('1-FTE Entry'!$S10:$U10)*'1-FTE Entry'!$AE10/'1-FTE Entry'!$E10,0),0)</f>
        <v>0</v>
      </c>
      <c r="G17" s="143">
        <f>ROUND(IFERROR(SUM('1-FTE Entry'!$V10:$X10)*'1-FTE Entry'!$AE10/'1-FTE Entry'!$E10,0),0)</f>
        <v>0</v>
      </c>
      <c r="H17" s="144">
        <f>ROUND(IFERROR(IF('1-FTE Entry'!O10=$B$13,SUM('1-FTE Entry'!$Y10:$Z10),0),0),0)</f>
        <v>0</v>
      </c>
      <c r="I17" s="144">
        <f>SUM(F17:H17)</f>
        <v>0</v>
      </c>
      <c r="J17"/>
      <c r="O17" s="112"/>
      <c r="P17" s="112"/>
      <c r="Q17" s="112"/>
      <c r="R17" s="112"/>
      <c r="T17" s="112"/>
    </row>
    <row r="18" spans="1:20" hidden="1" outlineLevel="1" x14ac:dyDescent="0.25">
      <c r="A18" s="109" t="str">
        <f>'1-FTE Entry'!A11</f>
        <v>Y</v>
      </c>
      <c r="B18" s="258" t="str">
        <f ca="1">IF(A18="N",B17,IF(LEN(B17)&lt;&gt;1,"A",IFERROR(CHAR(CODE(LOOKUP(2,1/($B$16:OFFSET(B18,-1,0)&lt;&gt;""),$B$16:OFFSET(B18,-1,0)))+1),"A")))</f>
        <v>B</v>
      </c>
      <c r="C18" s="139">
        <f>'1-FTE Entry'!C11</f>
        <v>0</v>
      </c>
      <c r="D18" s="140">
        <f>IF(AND('1-FTE Entry'!$H11&lt;='Salary and Cost Data'!AF$4,'1-FTE Entry'!$K11&gt;='Salary and Cost Data'!AF$3),1,0)*'1-FTE Entry'!$E11</f>
        <v>0</v>
      </c>
      <c r="E18" s="140">
        <f>'1-FTE Entry'!AE11</f>
        <v>0</v>
      </c>
      <c r="F18" s="143">
        <f>ROUND(IFERROR(SUM('1-FTE Entry'!$S11:$U11)*'1-FTE Entry'!$AE11/'1-FTE Entry'!$E11,0),0)</f>
        <v>0</v>
      </c>
      <c r="G18" s="143">
        <f>ROUND(IFERROR(SUM('1-FTE Entry'!$V11:$X11)*'1-FTE Entry'!$AE11/'1-FTE Entry'!$E11,0),0)</f>
        <v>0</v>
      </c>
      <c r="H18" s="144">
        <f>ROUND(IFERROR(IF('1-FTE Entry'!O11=$B$13,SUM('1-FTE Entry'!$Y11:$Z11),0),0),0)</f>
        <v>0</v>
      </c>
      <c r="I18" s="144">
        <f>SUM(F18:H18)</f>
        <v>0</v>
      </c>
      <c r="J18"/>
      <c r="O18" s="112"/>
      <c r="P18" s="112"/>
      <c r="Q18" s="112"/>
      <c r="R18" s="112"/>
      <c r="T18" s="112"/>
    </row>
    <row r="19" spans="1:20" hidden="1" outlineLevel="1" x14ac:dyDescent="0.25">
      <c r="A19" s="109" t="str">
        <f>'1-FTE Entry'!A12</f>
        <v>Y</v>
      </c>
      <c r="B19" s="258" t="str">
        <f ca="1">IF(A19="N",B18,IF(LEN(B18)&lt;&gt;1,"A",IFERROR(CHAR(CODE(LOOKUP(2,1/($B$16:OFFSET(B19,-1,0)&lt;&gt;""),$B$16:OFFSET(B19,-1,0)))+1),"A")))</f>
        <v>C</v>
      </c>
      <c r="C19" s="139">
        <f>'1-FTE Entry'!C12</f>
        <v>0</v>
      </c>
      <c r="D19" s="140">
        <f>IF(AND('1-FTE Entry'!$H12&lt;='Salary and Cost Data'!AF$4,'1-FTE Entry'!$K12&gt;='Salary and Cost Data'!AF$3),1,0)*'1-FTE Entry'!$E12</f>
        <v>0</v>
      </c>
      <c r="E19" s="140">
        <f>'1-FTE Entry'!AE12</f>
        <v>0</v>
      </c>
      <c r="F19" s="143">
        <f>ROUND(IFERROR(SUM('1-FTE Entry'!$S12:$U12)*'1-FTE Entry'!$AE12/'1-FTE Entry'!$E12,0),0)</f>
        <v>0</v>
      </c>
      <c r="G19" s="143">
        <f>ROUND(IFERROR(SUM('1-FTE Entry'!$V12:$X12)*'1-FTE Entry'!$AE12/'1-FTE Entry'!$E12,0),0)</f>
        <v>0</v>
      </c>
      <c r="H19" s="144">
        <f>ROUND(IFERROR(IF('1-FTE Entry'!O12=$B$13,SUM('1-FTE Entry'!$Y12:$Z12),0),0),0)</f>
        <v>0</v>
      </c>
      <c r="I19" s="144">
        <f>SUM(F19:H19)</f>
        <v>0</v>
      </c>
      <c r="J19"/>
      <c r="O19" s="112"/>
      <c r="P19" s="112"/>
      <c r="Q19" s="112"/>
      <c r="R19" s="112"/>
      <c r="T19" s="112"/>
    </row>
    <row r="20" spans="1:20" hidden="1" outlineLevel="1" x14ac:dyDescent="0.25">
      <c r="A20" s="109" t="str">
        <f>'1-FTE Entry'!A13</f>
        <v>Y</v>
      </c>
      <c r="B20" s="258" t="str">
        <f ca="1">IF(A20="N",B19,IF(LEN(B19)&lt;&gt;1,"A",IFERROR(CHAR(CODE(LOOKUP(2,1/($B$16:OFFSET(B20,-1,0)&lt;&gt;""),$B$16:OFFSET(B20,-1,0)))+1),"A")))</f>
        <v>D</v>
      </c>
      <c r="C20" s="139">
        <f>'1-FTE Entry'!C13</f>
        <v>0</v>
      </c>
      <c r="D20" s="140">
        <f>IF(AND('1-FTE Entry'!$H13&lt;='Salary and Cost Data'!AF$4,'1-FTE Entry'!$K13&gt;='Salary and Cost Data'!AF$3),1,0)*'1-FTE Entry'!$E13</f>
        <v>0</v>
      </c>
      <c r="E20" s="140">
        <f>'1-FTE Entry'!AE13</f>
        <v>0</v>
      </c>
      <c r="F20" s="143">
        <f>ROUND(IFERROR(SUM('1-FTE Entry'!$S13:$U13)*'1-FTE Entry'!$AE13/'1-FTE Entry'!$E13,0),0)</f>
        <v>0</v>
      </c>
      <c r="G20" s="143">
        <f>ROUND(IFERROR(SUM('1-FTE Entry'!$V13:$X13)*'1-FTE Entry'!$AE13/'1-FTE Entry'!$E13,0),0)</f>
        <v>0</v>
      </c>
      <c r="H20" s="144">
        <f>ROUND(IFERROR(IF('1-FTE Entry'!O13=$B$13,SUM('1-FTE Entry'!$Y13:$Z13),0),0),0)</f>
        <v>0</v>
      </c>
      <c r="I20" s="144">
        <f>SUM(F20:H20)</f>
        <v>0</v>
      </c>
      <c r="J20"/>
      <c r="O20" s="112"/>
      <c r="P20" s="112"/>
      <c r="Q20" s="112"/>
      <c r="R20" s="112"/>
      <c r="T20" s="112"/>
    </row>
    <row r="21" spans="1:20" hidden="1" outlineLevel="1" x14ac:dyDescent="0.25">
      <c r="A21" s="109" t="str">
        <f>'1-FTE Entry'!A14</f>
        <v>Y</v>
      </c>
      <c r="B21" s="258" t="str">
        <f ca="1">IF(A21="N",B20,IF(LEN(B20)&lt;&gt;1,"A",IFERROR(CHAR(CODE(LOOKUP(2,1/($B$16:OFFSET(B21,-1,0)&lt;&gt;""),$B$16:OFFSET(B21,-1,0)))+1),"A")))</f>
        <v>E</v>
      </c>
      <c r="C21" s="139">
        <f>'1-FTE Entry'!C14</f>
        <v>0</v>
      </c>
      <c r="D21" s="140">
        <f>IF(AND('1-FTE Entry'!$H14&lt;='Salary and Cost Data'!AF$4,'1-FTE Entry'!$K14&gt;='Salary and Cost Data'!AF$3),1,0)*'1-FTE Entry'!$E14</f>
        <v>0</v>
      </c>
      <c r="E21" s="140">
        <f>'1-FTE Entry'!AE14</f>
        <v>0</v>
      </c>
      <c r="F21" s="143">
        <f>ROUND(IFERROR(SUM('1-FTE Entry'!$S14:$U14)*'1-FTE Entry'!$AE14/'1-FTE Entry'!$E14,0),0)</f>
        <v>0</v>
      </c>
      <c r="G21" s="143">
        <f>ROUND(IFERROR(SUM('1-FTE Entry'!$V14:$X14)*'1-FTE Entry'!$AE14/'1-FTE Entry'!$E14,0),0)</f>
        <v>0</v>
      </c>
      <c r="H21" s="144">
        <f>ROUND(IFERROR(IF('1-FTE Entry'!O14=$B$13,SUM('1-FTE Entry'!$Y14:$Z14),0),0),0)</f>
        <v>0</v>
      </c>
      <c r="I21" s="144">
        <f>SUM(F21:H21)</f>
        <v>0</v>
      </c>
      <c r="J21"/>
      <c r="O21" s="112"/>
      <c r="P21" s="112"/>
      <c r="Q21" s="112"/>
      <c r="R21" s="112"/>
      <c r="T21" s="112"/>
    </row>
    <row r="22" spans="1:20" hidden="1" outlineLevel="2" x14ac:dyDescent="0.25">
      <c r="A22" s="109" t="str">
        <f>'1-FTE Entry'!A15</f>
        <v>N</v>
      </c>
      <c r="B22" s="258" t="str">
        <f ca="1">IF(A22="N",B21,IF(LEN(B21)&lt;&gt;1,"A",IFERROR(CHAR(CODE(LOOKUP(2,1/($B$16:OFFSET(B22,-1,0)&lt;&gt;""),$B$16:OFFSET(B22,-1,0)))+1),"A")))</f>
        <v>E</v>
      </c>
      <c r="C22" s="139">
        <f>'1-FTE Entry'!C15</f>
        <v>0</v>
      </c>
      <c r="D22" s="140">
        <f>IF(AND('1-FTE Entry'!$H15&lt;='Salary and Cost Data'!AF$4,'1-FTE Entry'!$K15&gt;='Salary and Cost Data'!AF$3),1,0)*'1-FTE Entry'!$E15</f>
        <v>0</v>
      </c>
      <c r="E22" s="140">
        <f>'1-FTE Entry'!AE15</f>
        <v>0</v>
      </c>
      <c r="F22" s="143">
        <f>ROUND(IFERROR(SUM('1-FTE Entry'!$S15:$U15)*'1-FTE Entry'!$AE15/'1-FTE Entry'!$E15,0),0)</f>
        <v>0</v>
      </c>
      <c r="G22" s="143">
        <f>ROUND(IFERROR(SUM('1-FTE Entry'!$V15:$X15)*'1-FTE Entry'!$AE15/'1-FTE Entry'!$E15,0),0)</f>
        <v>0</v>
      </c>
      <c r="H22" s="144">
        <f>ROUND(IFERROR(IF('1-FTE Entry'!O15=$B$13,SUM('1-FTE Entry'!$Y15:$Z15),0),0),0)</f>
        <v>0</v>
      </c>
      <c r="I22" s="144">
        <f t="shared" ref="I22:I29" si="0">SUM(F22:H22)</f>
        <v>0</v>
      </c>
      <c r="J22"/>
      <c r="O22" s="112"/>
      <c r="P22" s="112"/>
      <c r="Q22" s="112"/>
      <c r="R22" s="112"/>
      <c r="T22" s="112"/>
    </row>
    <row r="23" spans="1:20" hidden="1" outlineLevel="2" x14ac:dyDescent="0.25">
      <c r="A23" s="109" t="str">
        <f>'1-FTE Entry'!A16</f>
        <v>N</v>
      </c>
      <c r="B23" s="258" t="str">
        <f ca="1">IF(A23="N",B22,IF(LEN(B22)&lt;&gt;1,"A",IFERROR(CHAR(CODE(LOOKUP(2,1/($B$16:OFFSET(B23,-1,0)&lt;&gt;""),$B$16:OFFSET(B23,-1,0)))+1),"A")))</f>
        <v>E</v>
      </c>
      <c r="C23" s="139">
        <f>'1-FTE Entry'!C16</f>
        <v>0</v>
      </c>
      <c r="D23" s="140">
        <f>IF(AND('1-FTE Entry'!$H16&lt;='Salary and Cost Data'!AF$4,'1-FTE Entry'!$K16&gt;='Salary and Cost Data'!AF$3),1,0)*'1-FTE Entry'!$E16</f>
        <v>0</v>
      </c>
      <c r="E23" s="140">
        <f>'1-FTE Entry'!AE16</f>
        <v>0</v>
      </c>
      <c r="F23" s="143">
        <f>ROUND(IFERROR(SUM('1-FTE Entry'!$S16:$U16)*'1-FTE Entry'!$AE16/'1-FTE Entry'!$E16,0),0)</f>
        <v>0</v>
      </c>
      <c r="G23" s="143">
        <f>ROUND(IFERROR(SUM('1-FTE Entry'!$V16:$X16)*'1-FTE Entry'!$AE16/'1-FTE Entry'!$E16,0),0)</f>
        <v>0</v>
      </c>
      <c r="H23" s="144">
        <f>ROUND(IFERROR(IF('1-FTE Entry'!O16=$B$13,SUM('1-FTE Entry'!$Y16:$Z16),0),0),0)</f>
        <v>0</v>
      </c>
      <c r="I23" s="144">
        <f t="shared" si="0"/>
        <v>0</v>
      </c>
      <c r="J23"/>
      <c r="O23" s="112"/>
      <c r="P23" s="112"/>
      <c r="Q23" s="112"/>
      <c r="R23" s="112"/>
      <c r="T23" s="112"/>
    </row>
    <row r="24" spans="1:20" hidden="1" outlineLevel="2" x14ac:dyDescent="0.25">
      <c r="A24" s="109" t="str">
        <f>'1-FTE Entry'!A17</f>
        <v>N</v>
      </c>
      <c r="B24" s="258" t="str">
        <f ca="1">IF(A24="N",B23,IF(LEN(B23)&lt;&gt;1,"A",IFERROR(CHAR(CODE(LOOKUP(2,1/($B$16:OFFSET(B24,-1,0)&lt;&gt;""),$B$16:OFFSET(B24,-1,0)))+1),"A")))</f>
        <v>E</v>
      </c>
      <c r="C24" s="139">
        <f>'1-FTE Entry'!C17</f>
        <v>0</v>
      </c>
      <c r="D24" s="140">
        <f>IF(AND('1-FTE Entry'!$H17&lt;='Salary and Cost Data'!AF$4,'1-FTE Entry'!$K17&gt;='Salary and Cost Data'!AF$3),1,0)*'1-FTE Entry'!$E17</f>
        <v>0</v>
      </c>
      <c r="E24" s="140">
        <f>'1-FTE Entry'!AE17</f>
        <v>0</v>
      </c>
      <c r="F24" s="143">
        <f>ROUND(IFERROR(SUM('1-FTE Entry'!$S17:$U17)*'1-FTE Entry'!$AE17/'1-FTE Entry'!$E17,0),0)</f>
        <v>0</v>
      </c>
      <c r="G24" s="143">
        <f>ROUND(IFERROR(SUM('1-FTE Entry'!$V17:$X17)*'1-FTE Entry'!$AE17/'1-FTE Entry'!$E17,0),0)</f>
        <v>0</v>
      </c>
      <c r="H24" s="144">
        <f>ROUND(IFERROR(IF('1-FTE Entry'!O17=$B$13,SUM('1-FTE Entry'!$Y17:$Z17),0),0),0)</f>
        <v>0</v>
      </c>
      <c r="I24" s="144">
        <f t="shared" si="0"/>
        <v>0</v>
      </c>
      <c r="J24"/>
      <c r="O24" s="112"/>
      <c r="P24" s="112"/>
      <c r="Q24" s="112"/>
      <c r="R24" s="112"/>
      <c r="T24" s="112"/>
    </row>
    <row r="25" spans="1:20" hidden="1" outlineLevel="2" x14ac:dyDescent="0.25">
      <c r="A25" s="109" t="str">
        <f>'1-FTE Entry'!A18</f>
        <v>N</v>
      </c>
      <c r="B25" s="258" t="str">
        <f ca="1">IF(A25="N",B24,IF(LEN(B24)&lt;&gt;1,"A",IFERROR(CHAR(CODE(LOOKUP(2,1/($B$16:OFFSET(B25,-1,0)&lt;&gt;""),$B$16:OFFSET(B25,-1,0)))+1),"A")))</f>
        <v>E</v>
      </c>
      <c r="C25" s="139">
        <f>'1-FTE Entry'!C18</f>
        <v>0</v>
      </c>
      <c r="D25" s="140">
        <f>IF(AND('1-FTE Entry'!$H18&lt;='Salary and Cost Data'!AF$4,'1-FTE Entry'!$K18&gt;='Salary and Cost Data'!AF$3),1,0)*'1-FTE Entry'!$E18</f>
        <v>0</v>
      </c>
      <c r="E25" s="140">
        <f>'1-FTE Entry'!AE18</f>
        <v>0</v>
      </c>
      <c r="F25" s="143">
        <f>ROUND(IFERROR(SUM('1-FTE Entry'!$S18:$U18)*'1-FTE Entry'!$AE18/'1-FTE Entry'!$E18,0),0)</f>
        <v>0</v>
      </c>
      <c r="G25" s="143">
        <f>ROUND(IFERROR(SUM('1-FTE Entry'!$V18:$X18)*'1-FTE Entry'!$AE18/'1-FTE Entry'!$E18,0),0)</f>
        <v>0</v>
      </c>
      <c r="H25" s="144">
        <f>ROUND(IFERROR(IF('1-FTE Entry'!O18=$B$13,SUM('1-FTE Entry'!$Y18:$Z18),0),0),0)</f>
        <v>0</v>
      </c>
      <c r="I25" s="144">
        <f t="shared" si="0"/>
        <v>0</v>
      </c>
      <c r="J25"/>
      <c r="O25" s="112"/>
      <c r="P25" s="112"/>
      <c r="Q25" s="112"/>
      <c r="R25" s="112"/>
      <c r="T25" s="112"/>
    </row>
    <row r="26" spans="1:20" hidden="1" outlineLevel="2" x14ac:dyDescent="0.25">
      <c r="A26" s="109" t="str">
        <f>'1-FTE Entry'!A19</f>
        <v>N</v>
      </c>
      <c r="B26" s="258" t="str">
        <f ca="1">IF(A26="N",B25,IF(LEN(B25)&lt;&gt;1,"A",IFERROR(CHAR(CODE(LOOKUP(2,1/($B$16:OFFSET(B26,-1,0)&lt;&gt;""),$B$16:OFFSET(B26,-1,0)))+1),"A")))</f>
        <v>E</v>
      </c>
      <c r="C26" s="139">
        <f>'1-FTE Entry'!C19</f>
        <v>0</v>
      </c>
      <c r="D26" s="140">
        <f>IF(AND('1-FTE Entry'!$H19&lt;='Salary and Cost Data'!AF$4,'1-FTE Entry'!$K19&gt;='Salary and Cost Data'!AF$3),1,0)*'1-FTE Entry'!$E19</f>
        <v>0</v>
      </c>
      <c r="E26" s="140">
        <f>'1-FTE Entry'!AE19</f>
        <v>0</v>
      </c>
      <c r="F26" s="143">
        <f>ROUND(IFERROR(SUM('1-FTE Entry'!$S19:$U19)*'1-FTE Entry'!$AE19/'1-FTE Entry'!$E19,0),0)</f>
        <v>0</v>
      </c>
      <c r="G26" s="143">
        <f>ROUND(IFERROR(SUM('1-FTE Entry'!$V19:$X19)*'1-FTE Entry'!$AE19/'1-FTE Entry'!$E19,0),0)</f>
        <v>0</v>
      </c>
      <c r="H26" s="144">
        <f>ROUND(IFERROR(IF('1-FTE Entry'!O19=$B$13,SUM('1-FTE Entry'!$Y19:$Z19),0),0),0)</f>
        <v>0</v>
      </c>
      <c r="I26" s="144">
        <f t="shared" si="0"/>
        <v>0</v>
      </c>
      <c r="J26"/>
      <c r="O26" s="112"/>
      <c r="P26" s="112"/>
      <c r="Q26" s="112"/>
      <c r="R26" s="112"/>
      <c r="T26" s="112"/>
    </row>
    <row r="27" spans="1:20" hidden="1" outlineLevel="2" x14ac:dyDescent="0.25">
      <c r="A27" s="109" t="str">
        <f>'1-FTE Entry'!A20</f>
        <v>N</v>
      </c>
      <c r="B27" s="258" t="str">
        <f ca="1">IF(A27="N",B26,IF(LEN(B26)&lt;&gt;1,"A",IFERROR(CHAR(CODE(LOOKUP(2,1/($B$16:OFFSET(B27,-1,0)&lt;&gt;""),$B$16:OFFSET(B27,-1,0)))+1),"A")))</f>
        <v>E</v>
      </c>
      <c r="C27" s="139">
        <f>'1-FTE Entry'!C20</f>
        <v>0</v>
      </c>
      <c r="D27" s="140">
        <f>IF(AND('1-FTE Entry'!$H20&lt;='Salary and Cost Data'!AF$4,'1-FTE Entry'!$K20&gt;='Salary and Cost Data'!AF$3),1,0)*'1-FTE Entry'!$E20</f>
        <v>0</v>
      </c>
      <c r="E27" s="140">
        <f>'1-FTE Entry'!AE20</f>
        <v>0</v>
      </c>
      <c r="F27" s="143">
        <f>ROUND(IFERROR(SUM('1-FTE Entry'!$S20:$U20)*'1-FTE Entry'!$AE20/'1-FTE Entry'!$E20,0),0)</f>
        <v>0</v>
      </c>
      <c r="G27" s="143">
        <f>ROUND(IFERROR(SUM('1-FTE Entry'!$V20:$X20)*'1-FTE Entry'!$AE20/'1-FTE Entry'!$E20,0),0)</f>
        <v>0</v>
      </c>
      <c r="H27" s="144">
        <f>ROUND(IFERROR(IF('1-FTE Entry'!O20=$B$13,SUM('1-FTE Entry'!$Y20:$Z20),0),0),0)</f>
        <v>0</v>
      </c>
      <c r="I27" s="144">
        <f t="shared" si="0"/>
        <v>0</v>
      </c>
      <c r="J27"/>
      <c r="O27" s="112"/>
      <c r="P27" s="112"/>
      <c r="Q27" s="112"/>
      <c r="R27" s="112"/>
      <c r="T27" s="112"/>
    </row>
    <row r="28" spans="1:20" hidden="1" outlineLevel="2" x14ac:dyDescent="0.25">
      <c r="A28" s="109" t="str">
        <f>'1-FTE Entry'!A21</f>
        <v>N</v>
      </c>
      <c r="B28" s="258" t="str">
        <f ca="1">IF(A28="N",B27,IF(LEN(B27)&lt;&gt;1,"A",IFERROR(CHAR(CODE(LOOKUP(2,1/($B$16:OFFSET(B28,-1,0)&lt;&gt;""),$B$16:OFFSET(B28,-1,0)))+1),"A")))</f>
        <v>E</v>
      </c>
      <c r="C28" s="139">
        <f>'1-FTE Entry'!C21</f>
        <v>0</v>
      </c>
      <c r="D28" s="140">
        <f>IF(AND('1-FTE Entry'!$H21&lt;='Salary and Cost Data'!AF$4,'1-FTE Entry'!$K21&gt;='Salary and Cost Data'!AF$3),1,0)*'1-FTE Entry'!$E21</f>
        <v>0</v>
      </c>
      <c r="E28" s="140">
        <f>'1-FTE Entry'!AE21</f>
        <v>0</v>
      </c>
      <c r="F28" s="143">
        <f>ROUND(IFERROR(SUM('1-FTE Entry'!$S21:$U21)*'1-FTE Entry'!$AE21/'1-FTE Entry'!$E21,0),0)</f>
        <v>0</v>
      </c>
      <c r="G28" s="143">
        <f>ROUND(IFERROR(SUM('1-FTE Entry'!$V21:$X21)*'1-FTE Entry'!$AE21/'1-FTE Entry'!$E21,0),0)</f>
        <v>0</v>
      </c>
      <c r="H28" s="144">
        <f>ROUND(IFERROR(IF('1-FTE Entry'!O21=$B$13,SUM('1-FTE Entry'!$Y21:$Z21),0),0),0)</f>
        <v>0</v>
      </c>
      <c r="I28" s="144">
        <f t="shared" si="0"/>
        <v>0</v>
      </c>
      <c r="J28"/>
      <c r="O28" s="112"/>
      <c r="P28" s="112"/>
      <c r="Q28" s="112"/>
      <c r="R28" s="112"/>
      <c r="T28" s="112"/>
    </row>
    <row r="29" spans="1:20" hidden="1" outlineLevel="2" x14ac:dyDescent="0.25">
      <c r="A29" s="109" t="str">
        <f>'1-FTE Entry'!A22</f>
        <v>N</v>
      </c>
      <c r="B29" s="258" t="str">
        <f ca="1">IF(A29="N",B28,IF(LEN(B28)&lt;&gt;1,"A",IFERROR(CHAR(CODE(LOOKUP(2,1/($B$16:OFFSET(B29,-1,0)&lt;&gt;""),$B$16:OFFSET(B29,-1,0)))+1),"A")))</f>
        <v>E</v>
      </c>
      <c r="C29" s="139">
        <f>'1-FTE Entry'!C22</f>
        <v>0</v>
      </c>
      <c r="D29" s="140">
        <f>IF(AND('1-FTE Entry'!$H22&lt;='Salary and Cost Data'!AF$4,'1-FTE Entry'!$K22&gt;='Salary and Cost Data'!AF$3),1,0)*'1-FTE Entry'!$E22</f>
        <v>0</v>
      </c>
      <c r="E29" s="140">
        <f>'1-FTE Entry'!AE22</f>
        <v>0</v>
      </c>
      <c r="F29" s="143">
        <f>ROUND(IFERROR(SUM('1-FTE Entry'!$S22:$U22)*'1-FTE Entry'!$AE22/'1-FTE Entry'!$E22,0),0)</f>
        <v>0</v>
      </c>
      <c r="G29" s="143">
        <f>ROUND(IFERROR(SUM('1-FTE Entry'!$V22:$X22)*'1-FTE Entry'!$AE22/'1-FTE Entry'!$E22,0),0)</f>
        <v>0</v>
      </c>
      <c r="H29" s="144">
        <f>ROUND(IFERROR(IF('1-FTE Entry'!O22=$B$13,SUM('1-FTE Entry'!$Y22:$Z22),0),0),0)</f>
        <v>0</v>
      </c>
      <c r="I29" s="144">
        <f t="shared" si="0"/>
        <v>0</v>
      </c>
      <c r="J29"/>
      <c r="O29" s="112"/>
      <c r="P29" s="112"/>
      <c r="Q29" s="112"/>
      <c r="R29" s="112"/>
      <c r="T29" s="112"/>
    </row>
    <row r="30" spans="1:20" hidden="1" outlineLevel="2" x14ac:dyDescent="0.25">
      <c r="A30" s="109" t="str">
        <f>'1-FTE Entry'!A23</f>
        <v>N</v>
      </c>
      <c r="B30" s="258" t="str">
        <f ca="1">IF(A30="N",B29,IF(LEN(B29)&lt;&gt;1,"A",IFERROR(CHAR(CODE(LOOKUP(2,1/($B$16:OFFSET(B30,-1,0)&lt;&gt;""),$B$16:OFFSET(B30,-1,0)))+1),"A")))</f>
        <v>E</v>
      </c>
      <c r="C30" s="139">
        <f>'1-FTE Entry'!C23</f>
        <v>0</v>
      </c>
      <c r="D30" s="140">
        <f>IF(AND('1-FTE Entry'!$H23&lt;='Salary and Cost Data'!AF$4,'1-FTE Entry'!$K23&gt;='Salary and Cost Data'!AF$3),1,0)*'1-FTE Entry'!$E23</f>
        <v>0</v>
      </c>
      <c r="E30" s="140">
        <f>'1-FTE Entry'!AE23</f>
        <v>0</v>
      </c>
      <c r="F30" s="143">
        <f>ROUND(IFERROR(SUM('1-FTE Entry'!$S23:$U23)*'1-FTE Entry'!$AE23/'1-FTE Entry'!$E23,0),0)</f>
        <v>0</v>
      </c>
      <c r="G30" s="143">
        <f>ROUND(IFERROR(SUM('1-FTE Entry'!$V23:$X23)*'1-FTE Entry'!$AE23/'1-FTE Entry'!$E23,0),0)</f>
        <v>0</v>
      </c>
      <c r="H30" s="144">
        <f>ROUND(IFERROR(IF('1-FTE Entry'!O23=$B$13,SUM('1-FTE Entry'!$Y23:$Z23),0),0),0)</f>
        <v>0</v>
      </c>
      <c r="I30" s="144">
        <f>SUM(F30:H30)</f>
        <v>0</v>
      </c>
      <c r="J30"/>
      <c r="O30" s="112"/>
      <c r="P30" s="112"/>
      <c r="Q30" s="112"/>
      <c r="R30" s="112"/>
      <c r="T30" s="112"/>
    </row>
    <row r="31" spans="1:20" ht="13.8" hidden="1" outlineLevel="2" thickBot="1" x14ac:dyDescent="0.3">
      <c r="A31" s="109" t="str">
        <f>'1-FTE Entry'!A24</f>
        <v>N</v>
      </c>
      <c r="B31" s="258" t="str">
        <f ca="1">IF(A31="N",B30,IF(LEN(B30)&lt;&gt;1,"A",IFERROR(CHAR(CODE(LOOKUP(2,1/($B$16:OFFSET(B31,-1,0)&lt;&gt;""),$B$16:OFFSET(B31,-1,0)))+1),"A")))</f>
        <v>E</v>
      </c>
      <c r="C31" s="139">
        <f>'1-FTE Entry'!C24</f>
        <v>0</v>
      </c>
      <c r="D31" s="140">
        <f>IF(AND('1-FTE Entry'!$H24&lt;='Salary and Cost Data'!AF$4,'1-FTE Entry'!$K24&gt;='Salary and Cost Data'!AF$3),1,0)*'1-FTE Entry'!$E24</f>
        <v>0</v>
      </c>
      <c r="E31" s="140">
        <f>'1-FTE Entry'!AE24</f>
        <v>0</v>
      </c>
      <c r="F31" s="143">
        <f>ROUND(IFERROR(SUM('1-FTE Entry'!$S24:$U24)*'1-FTE Entry'!$AE24/'1-FTE Entry'!$E24,0),0)</f>
        <v>0</v>
      </c>
      <c r="G31" s="143">
        <f>ROUND(IFERROR(SUM('1-FTE Entry'!$V24:$X24)*'1-FTE Entry'!$AE24/'1-FTE Entry'!$E24,0),0)</f>
        <v>0</v>
      </c>
      <c r="H31" s="144">
        <f>ROUND(IFERROR(IF('1-FTE Entry'!O24=$B$13,SUM('1-FTE Entry'!$Y24:$Z24),0),0),0)</f>
        <v>0</v>
      </c>
      <c r="I31" s="144">
        <f>SUM(F31:H31)</f>
        <v>0</v>
      </c>
      <c r="J31"/>
      <c r="O31" s="112"/>
      <c r="P31" s="112"/>
      <c r="Q31" s="112"/>
      <c r="R31" s="112"/>
      <c r="T31" s="112"/>
    </row>
    <row r="32" spans="1:20" ht="13.8" hidden="1" outlineLevel="1" thickTop="1" x14ac:dyDescent="0.25">
      <c r="B32" s="344" t="str">
        <f ca="1">IFERROR(CHAR(CODE(LOOKUP(2,1/(B17:OFFSET(B32,-1,0)&lt;&gt;""),B17:OFFSET(B32,-1,0)))+1),"A")</f>
        <v>F</v>
      </c>
      <c r="C32" s="345" t="s">
        <v>1608</v>
      </c>
      <c r="D32" s="346">
        <f ca="1">SUMIFS(D17:OFFSET(D32,-1,0),$A17:OFFSET($A32,-1,0),"Y")</f>
        <v>0</v>
      </c>
      <c r="E32" s="346">
        <f ca="1">SUMIFS(E17:OFFSET(E32,-1,0),$A17:OFFSET($A32,-1,0),"Y")</f>
        <v>0</v>
      </c>
      <c r="F32" s="347">
        <f ca="1">SUMIFS(F17:OFFSET(F32,-1,0),$A17:OFFSET($A32,-1,0),"Y")</f>
        <v>0</v>
      </c>
      <c r="G32" s="348">
        <f ca="1">SUMIFS(G17:OFFSET(G32,-1,0),$A17:OFFSET($A32,-1,0),"Y")</f>
        <v>0</v>
      </c>
      <c r="H32" s="348">
        <f ca="1">SUMIFS(H17:OFFSET(H32,-1,0),$A17:OFFSET($A32,-1,0),"Y")</f>
        <v>0</v>
      </c>
      <c r="I32" s="348">
        <f ca="1">SUMIFS(I17:OFFSET(I32,-1,0),$A17:OFFSET($A32,-1,0),"Y")</f>
        <v>0</v>
      </c>
      <c r="J32"/>
      <c r="K32" s="173" t="s">
        <v>1819</v>
      </c>
      <c r="O32" s="112"/>
      <c r="P32" s="112"/>
      <c r="Q32" s="112"/>
      <c r="R32" s="112"/>
      <c r="T32" s="112"/>
    </row>
    <row r="33" spans="1:20" hidden="1" outlineLevel="1" x14ac:dyDescent="0.25"/>
    <row r="34" spans="1:20" s="304" customFormat="1" ht="19.95" hidden="1" customHeight="1" outlineLevel="1" x14ac:dyDescent="0.25">
      <c r="A34" s="301"/>
      <c r="B34" s="114" t="s">
        <v>1899</v>
      </c>
      <c r="C34" s="302"/>
      <c r="D34" s="303"/>
      <c r="E34" s="303"/>
      <c r="F34" s="303"/>
      <c r="G34" s="303"/>
      <c r="H34" s="303"/>
      <c r="I34" s="303"/>
      <c r="J34" s="301"/>
      <c r="T34" s="301"/>
    </row>
    <row r="35" spans="1:20" ht="26.4" hidden="1" outlineLevel="1" x14ac:dyDescent="0.25">
      <c r="A35" s="108" t="s">
        <v>1734</v>
      </c>
      <c r="B35" s="339" t="s">
        <v>1612</v>
      </c>
      <c r="C35" s="340" t="s">
        <v>1613</v>
      </c>
      <c r="D35" s="360" t="s">
        <v>1615</v>
      </c>
      <c r="E35" s="341" t="s">
        <v>1614</v>
      </c>
      <c r="F35" s="597" t="s">
        <v>1830</v>
      </c>
      <c r="G35" s="597"/>
      <c r="H35" s="597"/>
      <c r="I35" s="343" t="s">
        <v>1609</v>
      </c>
      <c r="J35" s="353" t="s">
        <v>1588</v>
      </c>
      <c r="K35" s="116"/>
      <c r="L35" s="116"/>
      <c r="M35" s="116"/>
    </row>
    <row r="36" spans="1:20" hidden="1" outlineLevel="1" x14ac:dyDescent="0.25">
      <c r="A36" s="109" t="s">
        <v>1727</v>
      </c>
      <c r="B36" s="342" t="str">
        <f ca="1">IF(A36="N",B35,IF(LEN(B35)&lt;&gt;1,"A",IFERROR(CHAR(CODE(LOOKUP(2,1/($B$35:OFFSET(B36,-1,0)&lt;&gt;""),$B$35:OFFSET(B36,-1,0)))+1),"A")))</f>
        <v>A</v>
      </c>
      <c r="C36" s="120" t="s">
        <v>1837</v>
      </c>
      <c r="D36" s="222">
        <v>1</v>
      </c>
      <c r="E36" s="223">
        <f ca="1">'1-FTE Entry'!$AE$38</f>
        <v>0</v>
      </c>
      <c r="F36" s="604" t="str">
        <f ca="1">"FTE Entry Tab, "&amp;LEFT('1-FTE Entry'!$B$27,7)&amp;", Row "&amp;'1-FTE Entry'!$B$38</f>
        <v>FTE Entry Tab, Table 3, Row E</v>
      </c>
      <c r="G36" s="604"/>
      <c r="H36" s="604"/>
      <c r="I36" s="145">
        <f>ROUND(SUMIFS('1-FTE Entry'!$AE$29:$AE$37,'1-FTE Entry'!$A$29:$A$37,"Y",'1-FTE Entry'!$L$29:$L$37,"Bill"),0)</f>
        <v>0</v>
      </c>
      <c r="J36" s="145">
        <f>ROUND(SUMIFS('1-FTE Entry'!$AE$29:$AE$37,'1-FTE Entry'!$A$29:$A$37,"Y",'1-FTE Entry'!$L$29:$L$37,"Central"),0)</f>
        <v>0</v>
      </c>
      <c r="O36" s="112"/>
    </row>
    <row r="37" spans="1:20" hidden="1" outlineLevel="1" x14ac:dyDescent="0.25">
      <c r="A37" s="109" t="s">
        <v>1727</v>
      </c>
      <c r="B37" s="342" t="str">
        <f ca="1">IF(A37="N",B36,IF(LEN(B36)&lt;&gt;1,"A",IFERROR(CHAR(CODE(LOOKUP(2,1/($B$35:OFFSET(B37,-1,0)&lt;&gt;""),$B$35:OFFSET(B37,-1,0)))+1),"A")))</f>
        <v>B</v>
      </c>
      <c r="C37" s="120" t="s">
        <v>1844</v>
      </c>
      <c r="D37" s="222">
        <v>1</v>
      </c>
      <c r="E37" s="223">
        <f ca="1">'1-FTE Entry'!$AE$53</f>
        <v>0</v>
      </c>
      <c r="F37" s="604" t="str">
        <f ca="1">"FTE Entry Tab, "&amp;LEFT('1-FTE Entry'!$B$41,7)&amp;", Row "&amp;'1-FTE Entry'!$B$53</f>
        <v>FTE Entry Tab, Table 4, Row I</v>
      </c>
      <c r="G37" s="604"/>
      <c r="H37" s="604"/>
      <c r="I37" s="145">
        <f>ROUND(SUMIFS('1-FTE Entry'!$AE$44:$AE$52,'1-FTE Entry'!$A$44:$A$52,"Y",'1-FTE Entry'!$L$44:$L$52,"Bill"),0)</f>
        <v>0</v>
      </c>
      <c r="J37" s="145">
        <f>ROUND(SUMIFS('1-FTE Entry'!$AE$44:$AE$52,'1-FTE Entry'!$A$44:$A$52,"Y",'1-FTE Entry'!$L$44:$L$52,"Central"),0)</f>
        <v>0</v>
      </c>
      <c r="O37" s="112"/>
    </row>
    <row r="38" spans="1:20" hidden="1" outlineLevel="1" x14ac:dyDescent="0.25">
      <c r="A38" s="109" t="s">
        <v>1727</v>
      </c>
      <c r="B38" s="342" t="str">
        <f ca="1">IF(A38="N",B37,IF(LEN(B37)&lt;&gt;1,"A",IFERROR(CHAR(CODE(LOOKUP(2,1/($B$35:OFFSET(B38,-1,0)&lt;&gt;""),$B$35:OFFSET(B38,-1,0)))+1),"A")))</f>
        <v>C</v>
      </c>
      <c r="C38" s="122" t="s">
        <v>28</v>
      </c>
      <c r="D38" s="123">
        <v>0</v>
      </c>
      <c r="E38" s="124">
        <f>INDEX('Salary and Cost Data'!$Z:$Z,MATCH('2-Expenditures'!C38,'Salary and Cost Data'!$Y:$Y,0))</f>
        <v>133.74</v>
      </c>
      <c r="F38" s="596"/>
      <c r="G38" s="596"/>
      <c r="H38" s="596"/>
      <c r="I38" s="146">
        <f>ROUND(IF(D38&gt;=100,D38*E38,0),0)</f>
        <v>0</v>
      </c>
      <c r="J38" s="426"/>
    </row>
    <row r="39" spans="1:20" hidden="1" outlineLevel="1" x14ac:dyDescent="0.25">
      <c r="A39" s="109" t="s">
        <v>1727</v>
      </c>
      <c r="B39" s="342" t="str">
        <f ca="1">IF(A39="N",B38,IF(LEN(B38)&lt;&gt;1,"A",IFERROR(CHAR(CODE(LOOKUP(2,1/($B$35:OFFSET(B39,-1,0)&lt;&gt;""),$B$35:OFFSET(B39,-1,0)))+1),"A")))</f>
        <v>D</v>
      </c>
      <c r="C39" s="122" t="s">
        <v>1657</v>
      </c>
      <c r="D39" s="123">
        <v>0</v>
      </c>
      <c r="E39" s="124">
        <f>INDEX('Salary and Cost Data'!$Z:$Z,MATCH('2-Expenditures'!C39,'Salary and Cost Data'!$Y:$Y,0))</f>
        <v>128</v>
      </c>
      <c r="F39" s="596"/>
      <c r="G39" s="596"/>
      <c r="H39" s="596"/>
      <c r="I39" s="146">
        <f>ROUND(D39*E39,0)</f>
        <v>0</v>
      </c>
      <c r="J39" s="427"/>
      <c r="O39" s="112"/>
    </row>
    <row r="40" spans="1:20" hidden="1" outlineLevel="1" x14ac:dyDescent="0.25">
      <c r="A40" s="109" t="s">
        <v>1727</v>
      </c>
      <c r="B40" s="342" t="str">
        <f ca="1">IF(A40="N",B39,IF(LEN(B39)&lt;&gt;1,"A",IFERROR(CHAR(CODE(LOOKUP(2,1/($B$35:OFFSET(B40,-1,0)&lt;&gt;""),$B$35:OFFSET(B40,-1,0)))+1),"A")))</f>
        <v>E</v>
      </c>
      <c r="C40" s="122" t="s">
        <v>1721</v>
      </c>
      <c r="D40" s="123">
        <v>0</v>
      </c>
      <c r="E40" s="124">
        <f>INDEX('Salary and Cost Data'!$Z:$Z,MATCH('2-Expenditures'!C40,'Salary and Cost Data'!$Y:$Y,0))</f>
        <v>200</v>
      </c>
      <c r="F40" s="596"/>
      <c r="G40" s="596"/>
      <c r="H40" s="596"/>
      <c r="I40" s="146">
        <f t="shared" ref="I40:I49" si="1">ROUND(D40*E40,0)</f>
        <v>0</v>
      </c>
      <c r="J40" s="427"/>
      <c r="O40" s="112"/>
    </row>
    <row r="41" spans="1:20" hidden="1" outlineLevel="1" x14ac:dyDescent="0.25">
      <c r="A41" s="109" t="s">
        <v>1727</v>
      </c>
      <c r="B41" s="342" t="str">
        <f ca="1">IF(A41="N",B40,IF(LEN(B40)&lt;&gt;1,"A",IFERROR(CHAR(CODE(LOOKUP(2,1/($B$35:OFFSET(B41,-1,0)&lt;&gt;""),$B$35:OFFSET(B41,-1,0)))+1),"A")))</f>
        <v>F</v>
      </c>
      <c r="C41" s="122" t="s">
        <v>52</v>
      </c>
      <c r="D41" s="125">
        <v>0</v>
      </c>
      <c r="E41" s="124">
        <f>INDEX('Salary and Cost Data'!$Z:$Z,MATCH('2-Expenditures'!C41,'Salary and Cost Data'!$Y:$Y,0))</f>
        <v>0.63</v>
      </c>
      <c r="F41" s="596"/>
      <c r="G41" s="596"/>
      <c r="H41" s="596"/>
      <c r="I41" s="146">
        <f t="shared" si="1"/>
        <v>0</v>
      </c>
      <c r="J41" s="427"/>
      <c r="O41" s="112"/>
    </row>
    <row r="42" spans="1:20" hidden="1" outlineLevel="1" x14ac:dyDescent="0.25">
      <c r="A42" s="109" t="s">
        <v>1727</v>
      </c>
      <c r="B42" s="342" t="str">
        <f ca="1">IF(A42="N",B41,IF(LEN(B41)&lt;&gt;1,"A",IFERROR(CHAR(CODE(LOOKUP(2,1/($B$35:OFFSET(B42,-1,0)&lt;&gt;""),$B$35:OFFSET(B42,-1,0)))+1),"A")))</f>
        <v>G</v>
      </c>
      <c r="C42" s="122" t="s">
        <v>57</v>
      </c>
      <c r="D42" s="125">
        <v>0</v>
      </c>
      <c r="E42" s="124">
        <f>INDEX('Salary and Cost Data'!$Z:$Z,MATCH('2-Expenditures'!C42,'Salary and Cost Data'!$Y:$Y,0))</f>
        <v>0.67</v>
      </c>
      <c r="F42" s="596"/>
      <c r="G42" s="596"/>
      <c r="H42" s="596"/>
      <c r="I42" s="146">
        <f t="shared" si="1"/>
        <v>0</v>
      </c>
      <c r="J42" s="427"/>
      <c r="O42" s="112"/>
    </row>
    <row r="43" spans="1:20" hidden="1" outlineLevel="2" x14ac:dyDescent="0.25">
      <c r="A43" s="109" t="s">
        <v>1735</v>
      </c>
      <c r="B43" s="342" t="str">
        <f ca="1">IF(A43="N",B42,IF(LEN(B42)&lt;&gt;1,"A",IFERROR(CHAR(CODE(LOOKUP(2,1/($B$35:OFFSET(B43,-1,0)&lt;&gt;""),$B$35:OFFSET(B43,-1,0)))+1),"A")))</f>
        <v>G</v>
      </c>
      <c r="C43" s="122" t="s">
        <v>62</v>
      </c>
      <c r="D43" s="123">
        <v>0</v>
      </c>
      <c r="E43" s="124">
        <f>INDEX('Salary and Cost Data'!$Z:$Z,MATCH('2-Expenditures'!C43,'Salary and Cost Data'!$Y:$Y,0))</f>
        <v>231.75</v>
      </c>
      <c r="F43" s="596"/>
      <c r="G43" s="596"/>
      <c r="H43" s="596"/>
      <c r="I43" s="146">
        <f t="shared" si="1"/>
        <v>0</v>
      </c>
      <c r="J43" s="427"/>
      <c r="K43" s="102"/>
      <c r="O43" s="112"/>
    </row>
    <row r="44" spans="1:20" hidden="1" outlineLevel="2" x14ac:dyDescent="0.25">
      <c r="A44" s="109" t="s">
        <v>1735</v>
      </c>
      <c r="B44" s="342" t="str">
        <f ca="1">IF(A44="N",B43,IF(LEN(B43)&lt;&gt;1,"A",IFERROR(CHAR(CODE(LOOKUP(2,1/($B$35:OFFSET(B44,-1,0)&lt;&gt;""),$B$35:OFFSET(B44,-1,0)))+1),"A")))</f>
        <v>G</v>
      </c>
      <c r="C44" s="122" t="s">
        <v>1939</v>
      </c>
      <c r="D44" s="123">
        <v>0</v>
      </c>
      <c r="E44" s="124">
        <f>INDEX('Salary and Cost Data'!$Z:$Z,MATCH('2-Expenditures'!C44,'Salary and Cost Data'!$Y:$Y,0))</f>
        <v>35</v>
      </c>
      <c r="F44" s="596"/>
      <c r="G44" s="596"/>
      <c r="H44" s="596"/>
      <c r="I44" s="146">
        <f t="shared" si="1"/>
        <v>0</v>
      </c>
      <c r="J44" s="427"/>
      <c r="O44" s="112"/>
    </row>
    <row r="45" spans="1:20" hidden="1" outlineLevel="2" x14ac:dyDescent="0.25">
      <c r="A45" s="109" t="s">
        <v>1735</v>
      </c>
      <c r="B45" s="342" t="str">
        <f ca="1">IF(A45="N",B44,IF(LEN(B44)&lt;&gt;1,"A",IFERROR(CHAR(CODE(LOOKUP(2,1/($B$35:OFFSET(B45,-1,0)&lt;&gt;""),$B$35:OFFSET(B45,-1,0)))+1),"A")))</f>
        <v>G</v>
      </c>
      <c r="C45" s="122" t="s">
        <v>71</v>
      </c>
      <c r="D45" s="123">
        <v>0</v>
      </c>
      <c r="E45" s="124">
        <f>INDEX('Salary and Cost Data'!$Z:$Z,MATCH('2-Expenditures'!C45,'Salary and Cost Data'!$Y:$Y,0))</f>
        <v>38</v>
      </c>
      <c r="F45" s="596"/>
      <c r="G45" s="596"/>
      <c r="H45" s="596"/>
      <c r="I45" s="146">
        <f t="shared" si="1"/>
        <v>0</v>
      </c>
      <c r="J45" s="427"/>
      <c r="O45" s="112"/>
    </row>
    <row r="46" spans="1:20" hidden="1" outlineLevel="2" x14ac:dyDescent="0.25">
      <c r="A46" s="109" t="s">
        <v>1735</v>
      </c>
      <c r="B46" s="342" t="str">
        <f ca="1">IF(A46="N",B45,IF(LEN(B45)&lt;&gt;1,"A",IFERROR(CHAR(CODE(LOOKUP(2,1/($B$35:OFFSET(B46,-1,0)&lt;&gt;""),$B$35:OFFSET(B46,-1,0)))+1),"A")))</f>
        <v>G</v>
      </c>
      <c r="C46" s="122" t="s">
        <v>75</v>
      </c>
      <c r="D46" s="123">
        <v>0</v>
      </c>
      <c r="E46" s="124">
        <f>INDEX('Salary and Cost Data'!$Z:$Z,MATCH('2-Expenditures'!C46,'Salary and Cost Data'!$Y:$Y,0))</f>
        <v>32</v>
      </c>
      <c r="F46" s="596"/>
      <c r="G46" s="596"/>
      <c r="H46" s="596"/>
      <c r="I46" s="146">
        <f t="shared" si="1"/>
        <v>0</v>
      </c>
      <c r="J46" s="427"/>
      <c r="O46" s="112"/>
    </row>
    <row r="47" spans="1:20" hidden="1" outlineLevel="2" x14ac:dyDescent="0.25">
      <c r="A47" s="109" t="s">
        <v>1735</v>
      </c>
      <c r="B47" s="342" t="str">
        <f ca="1">IF(A47="N",B46,IF(LEN(B46)&lt;&gt;1,"A",IFERROR(CHAR(CODE(LOOKUP(2,1/($B$35:OFFSET(B47,-1,0)&lt;&gt;""),$B$35:OFFSET(B47,-1,0)))+1),"A")))</f>
        <v>G</v>
      </c>
      <c r="C47" s="126" t="s">
        <v>2166</v>
      </c>
      <c r="D47" s="123">
        <v>0</v>
      </c>
      <c r="E47" s="124">
        <f>INDEX('Salary and Cost Data'!$Z:$Z,MATCH('2-Expenditures'!C47,'Salary and Cost Data'!$Y:$Y,0))</f>
        <v>245</v>
      </c>
      <c r="F47" s="601"/>
      <c r="G47" s="601"/>
      <c r="H47" s="601"/>
      <c r="I47" s="146">
        <f t="shared" si="1"/>
        <v>0</v>
      </c>
      <c r="J47" s="427"/>
      <c r="O47" s="112"/>
    </row>
    <row r="48" spans="1:20" hidden="1" outlineLevel="1" x14ac:dyDescent="0.25">
      <c r="A48" s="109" t="s">
        <v>1735</v>
      </c>
      <c r="B48" s="342" t="str">
        <f ca="1">IF(A48="N",B47,IF(LEN(B47)&lt;&gt;1,"A",IFERROR(CHAR(CODE(LOOKUP(2,1/($B$35:OFFSET(B48,-1,0)&lt;&gt;""),$B$35:OFFSET(B48,-1,0)))+1),"A")))</f>
        <v>G</v>
      </c>
      <c r="C48" s="126"/>
      <c r="D48" s="127"/>
      <c r="E48" s="128"/>
      <c r="F48" s="601"/>
      <c r="G48" s="601"/>
      <c r="H48" s="601"/>
      <c r="I48" s="146">
        <f t="shared" si="1"/>
        <v>0</v>
      </c>
      <c r="J48" s="427"/>
      <c r="K48" s="173" t="s">
        <v>1852</v>
      </c>
      <c r="O48" s="112"/>
    </row>
    <row r="49" spans="1:20" ht="13.8" hidden="1" outlineLevel="1" thickBot="1" x14ac:dyDescent="0.3">
      <c r="A49" s="109" t="s">
        <v>1735</v>
      </c>
      <c r="B49" s="342" t="str">
        <f ca="1">IF(A49="N",B48,IF(LEN(B48)&lt;&gt;1,"A",IFERROR(CHAR(CODE(LOOKUP(2,1/($B$35:OFFSET(B49,-1,0)&lt;&gt;""),$B$35:OFFSET(B49,-1,0)))+1),"A")))</f>
        <v>G</v>
      </c>
      <c r="C49" s="126"/>
      <c r="D49" s="127"/>
      <c r="E49" s="128"/>
      <c r="F49" s="601"/>
      <c r="G49" s="601"/>
      <c r="H49" s="601"/>
      <c r="I49" s="146">
        <f t="shared" si="1"/>
        <v>0</v>
      </c>
      <c r="J49" s="427"/>
      <c r="O49" s="112"/>
    </row>
    <row r="50" spans="1:20" ht="13.8" hidden="1" outlineLevel="1" thickTop="1" x14ac:dyDescent="0.25">
      <c r="B50" s="344" t="str">
        <f ca="1">IFERROR(CHAR(CODE(LOOKUP(2,1/(B36:OFFSET(B50,-1,0)&lt;&gt;""),B36:OFFSET(B50,-1,0)))+1),"A")</f>
        <v>H</v>
      </c>
      <c r="C50" s="602" t="s">
        <v>1616</v>
      </c>
      <c r="D50" s="603"/>
      <c r="E50" s="603"/>
      <c r="F50" s="603"/>
      <c r="G50" s="603"/>
      <c r="H50" s="603"/>
      <c r="I50" s="354">
        <f ca="1">SUMIFS(I36:OFFSET(I50,-1,0),$A36:OFFSET($A50,-1,0),"Y")</f>
        <v>0</v>
      </c>
      <c r="J50" s="348">
        <f ca="1">SUMIFS(J36:OFFSET(J50,-1,0),$A36:OFFSET($A50,-1,0),"Y")</f>
        <v>0</v>
      </c>
      <c r="O50" s="112"/>
      <c r="P50" s="112"/>
      <c r="Q50" s="112"/>
      <c r="R50" s="112"/>
    </row>
    <row r="51" spans="1:20" hidden="1" outlineLevel="1" x14ac:dyDescent="0.25">
      <c r="D51" s="129"/>
      <c r="E51" s="129"/>
      <c r="F51" s="129"/>
      <c r="G51" s="129"/>
      <c r="H51" s="129"/>
      <c r="I51" s="129"/>
      <c r="J51" s="110"/>
      <c r="O51" s="112"/>
    </row>
    <row r="52" spans="1:20" s="304" customFormat="1" ht="19.95" hidden="1" customHeight="1" outlineLevel="1" x14ac:dyDescent="0.25">
      <c r="A52" s="301"/>
      <c r="B52" s="114" t="s">
        <v>1693</v>
      </c>
      <c r="C52" s="302"/>
      <c r="D52" s="303"/>
      <c r="E52" s="303"/>
      <c r="F52" s="303"/>
      <c r="G52" s="303"/>
      <c r="H52" s="303"/>
      <c r="I52" s="303"/>
      <c r="J52" s="301"/>
      <c r="T52" s="301"/>
    </row>
    <row r="53" spans="1:20" ht="26.4" hidden="1" outlineLevel="1" x14ac:dyDescent="0.25">
      <c r="A53" s="108" t="s">
        <v>1734</v>
      </c>
      <c r="B53" s="339" t="s">
        <v>1612</v>
      </c>
      <c r="C53" s="349" t="s">
        <v>1613</v>
      </c>
      <c r="D53" s="350" t="s">
        <v>1615</v>
      </c>
      <c r="E53" s="350" t="s">
        <v>1614</v>
      </c>
      <c r="F53" s="597" t="s">
        <v>1830</v>
      </c>
      <c r="G53" s="597"/>
      <c r="H53" s="597"/>
      <c r="I53" s="351" t="s">
        <v>1609</v>
      </c>
      <c r="J53"/>
      <c r="O53" s="112"/>
    </row>
    <row r="54" spans="1:20" hidden="1" outlineLevel="1" x14ac:dyDescent="0.25">
      <c r="A54" s="109" t="s">
        <v>1727</v>
      </c>
      <c r="B54" s="342" t="str">
        <f ca="1">IF(A54="N",B53,IF(LEN(B53)&lt;&gt;1,"A",IFERROR(CHAR(CODE(LOOKUP(2,1/($B$53:OFFSET(B54,-1,0)&lt;&gt;""),$B$53:OFFSET(B54,-1,0)))+1),"A")))</f>
        <v>A</v>
      </c>
      <c r="C54" s="130"/>
      <c r="D54" s="131"/>
      <c r="E54" s="132"/>
      <c r="F54" s="598"/>
      <c r="G54" s="599"/>
      <c r="H54" s="600"/>
      <c r="I54" s="121">
        <f t="shared" ref="I54:I68" si="2">ROUND(D54*E54,0)</f>
        <v>0</v>
      </c>
      <c r="J54"/>
      <c r="K54" s="104"/>
      <c r="O54" s="112"/>
    </row>
    <row r="55" spans="1:20" hidden="1" outlineLevel="1" x14ac:dyDescent="0.25">
      <c r="A55" s="109" t="s">
        <v>1727</v>
      </c>
      <c r="B55" s="342" t="str">
        <f ca="1">IF(A55="N",B54,IF(LEN(B54)&lt;&gt;1,"A",IFERROR(CHAR(CODE(LOOKUP(2,1/($B$53:OFFSET(B55,-1,0)&lt;&gt;""),$B$53:OFFSET(B55,-1,0)))+1),"A")))</f>
        <v>B</v>
      </c>
      <c r="C55" s="130"/>
      <c r="D55" s="131"/>
      <c r="E55" s="132"/>
      <c r="F55" s="598"/>
      <c r="G55" s="599"/>
      <c r="H55" s="600"/>
      <c r="I55" s="121">
        <f t="shared" si="2"/>
        <v>0</v>
      </c>
      <c r="J55"/>
      <c r="K55" s="104"/>
      <c r="O55" s="112"/>
    </row>
    <row r="56" spans="1:20" hidden="1" outlineLevel="1" x14ac:dyDescent="0.25">
      <c r="A56" s="109" t="s">
        <v>1727</v>
      </c>
      <c r="B56" s="342" t="str">
        <f ca="1">IF(A56="N",B55,IF(LEN(B55)&lt;&gt;1,"A",IFERROR(CHAR(CODE(LOOKUP(2,1/($B$53:OFFSET(B56,-1,0)&lt;&gt;""),$B$53:OFFSET(B56,-1,0)))+1),"A")))</f>
        <v>C</v>
      </c>
      <c r="C56" s="133"/>
      <c r="D56" s="134"/>
      <c r="E56" s="135"/>
      <c r="F56" s="598"/>
      <c r="G56" s="599"/>
      <c r="H56" s="600"/>
      <c r="I56" s="119">
        <f t="shared" si="2"/>
        <v>0</v>
      </c>
      <c r="J56"/>
      <c r="O56" s="112"/>
    </row>
    <row r="57" spans="1:20" ht="13.95" hidden="1" customHeight="1" outlineLevel="1" x14ac:dyDescent="0.25">
      <c r="A57" s="109" t="s">
        <v>1727</v>
      </c>
      <c r="B57" s="342" t="str">
        <f ca="1">IF(A57="N",B56,IF(LEN(B56)&lt;&gt;1,"A",IFERROR(CHAR(CODE(LOOKUP(2,1/($B$53:OFFSET(B57,-1,0)&lt;&gt;""),$B$53:OFFSET(B57,-1,0)))+1),"A")))</f>
        <v>D</v>
      </c>
      <c r="C57" s="133"/>
      <c r="D57" s="134"/>
      <c r="E57" s="135"/>
      <c r="F57" s="598"/>
      <c r="G57" s="599"/>
      <c r="H57" s="600"/>
      <c r="I57" s="119">
        <f t="shared" si="2"/>
        <v>0</v>
      </c>
      <c r="J57"/>
      <c r="O57" s="112"/>
    </row>
    <row r="58" spans="1:20" ht="13.95" hidden="1" customHeight="1" outlineLevel="1" x14ac:dyDescent="0.25">
      <c r="A58" s="109" t="s">
        <v>1727</v>
      </c>
      <c r="B58" s="342" t="str">
        <f ca="1">IF(A58="N",B57,IF(LEN(B57)&lt;&gt;1,"A",IFERROR(CHAR(CODE(LOOKUP(2,1/($B$53:OFFSET(B58,-1,0)&lt;&gt;""),$B$53:OFFSET(B58,-1,0)))+1),"A")))</f>
        <v>E</v>
      </c>
      <c r="C58" s="133"/>
      <c r="D58" s="134"/>
      <c r="E58" s="135"/>
      <c r="F58" s="598"/>
      <c r="G58" s="599"/>
      <c r="H58" s="600"/>
      <c r="I58" s="119">
        <f t="shared" si="2"/>
        <v>0</v>
      </c>
      <c r="J58"/>
      <c r="O58" s="112"/>
    </row>
    <row r="59" spans="1:20" ht="13.95" hidden="1" customHeight="1" outlineLevel="2" x14ac:dyDescent="0.25">
      <c r="A59" s="109" t="s">
        <v>1735</v>
      </c>
      <c r="B59" s="342" t="str">
        <f ca="1">IF(A59="N",B58,IF(LEN(B58)&lt;&gt;1,"A",IFERROR(CHAR(CODE(LOOKUP(2,1/($B$53:OFFSET(B59,-1,0)&lt;&gt;""),$B$53:OFFSET(B59,-1,0)))+1),"A")))</f>
        <v>E</v>
      </c>
      <c r="C59" s="133"/>
      <c r="D59" s="134"/>
      <c r="E59" s="135"/>
      <c r="F59" s="598"/>
      <c r="G59" s="599"/>
      <c r="H59" s="600"/>
      <c r="I59" s="119">
        <f t="shared" si="2"/>
        <v>0</v>
      </c>
      <c r="J59"/>
      <c r="O59" s="112"/>
    </row>
    <row r="60" spans="1:20" ht="13.95" hidden="1" customHeight="1" outlineLevel="2" x14ac:dyDescent="0.25">
      <c r="A60" s="109" t="s">
        <v>1735</v>
      </c>
      <c r="B60" s="342" t="str">
        <f ca="1">IF(A60="N",B59,IF(LEN(B59)&lt;&gt;1,"A",IFERROR(CHAR(CODE(LOOKUP(2,1/($B$53:OFFSET(B60,-1,0)&lt;&gt;""),$B$53:OFFSET(B60,-1,0)))+1),"A")))</f>
        <v>E</v>
      </c>
      <c r="C60" s="133"/>
      <c r="D60" s="134"/>
      <c r="E60" s="135"/>
      <c r="F60" s="598"/>
      <c r="G60" s="599"/>
      <c r="H60" s="600"/>
      <c r="I60" s="119">
        <f t="shared" si="2"/>
        <v>0</v>
      </c>
      <c r="J60"/>
      <c r="O60" s="112"/>
    </row>
    <row r="61" spans="1:20" ht="13.95" hidden="1" customHeight="1" outlineLevel="2" x14ac:dyDescent="0.25">
      <c r="A61" s="109" t="s">
        <v>1735</v>
      </c>
      <c r="B61" s="342" t="str">
        <f ca="1">IF(A61="N",B60,IF(LEN(B60)&lt;&gt;1,"A",IFERROR(CHAR(CODE(LOOKUP(2,1/($B$53:OFFSET(B61,-1,0)&lt;&gt;""),$B$53:OFFSET(B61,-1,0)))+1),"A")))</f>
        <v>E</v>
      </c>
      <c r="C61" s="133"/>
      <c r="D61" s="134"/>
      <c r="E61" s="135"/>
      <c r="F61" s="598"/>
      <c r="G61" s="599"/>
      <c r="H61" s="600"/>
      <c r="I61" s="119">
        <f t="shared" si="2"/>
        <v>0</v>
      </c>
      <c r="J61"/>
      <c r="O61" s="112"/>
    </row>
    <row r="62" spans="1:20" ht="13.95" hidden="1" customHeight="1" outlineLevel="2" x14ac:dyDescent="0.25">
      <c r="A62" s="109" t="s">
        <v>1735</v>
      </c>
      <c r="B62" s="342" t="str">
        <f ca="1">IF(A62="N",B61,IF(LEN(B61)&lt;&gt;1,"A",IFERROR(CHAR(CODE(LOOKUP(2,1/($B$53:OFFSET(B62,-1,0)&lt;&gt;""),$B$53:OFFSET(B62,-1,0)))+1),"A")))</f>
        <v>E</v>
      </c>
      <c r="C62" s="133"/>
      <c r="D62" s="134"/>
      <c r="E62" s="135"/>
      <c r="F62" s="598"/>
      <c r="G62" s="599"/>
      <c r="H62" s="600"/>
      <c r="I62" s="119">
        <f t="shared" si="2"/>
        <v>0</v>
      </c>
      <c r="J62"/>
      <c r="O62" s="112"/>
    </row>
    <row r="63" spans="1:20" ht="13.95" hidden="1" customHeight="1" outlineLevel="2" x14ac:dyDescent="0.25">
      <c r="A63" s="109" t="s">
        <v>1735</v>
      </c>
      <c r="B63" s="342" t="str">
        <f ca="1">IF(A63="N",B62,IF(LEN(B62)&lt;&gt;1,"A",IFERROR(CHAR(CODE(LOOKUP(2,1/($B$53:OFFSET(B63,-1,0)&lt;&gt;""),$B$53:OFFSET(B63,-1,0)))+1),"A")))</f>
        <v>E</v>
      </c>
      <c r="C63" s="133"/>
      <c r="D63" s="134"/>
      <c r="E63" s="135"/>
      <c r="F63" s="598"/>
      <c r="G63" s="599"/>
      <c r="H63" s="600"/>
      <c r="I63" s="119">
        <f t="shared" si="2"/>
        <v>0</v>
      </c>
      <c r="J63"/>
      <c r="O63" s="112"/>
    </row>
    <row r="64" spans="1:20" ht="13.95" hidden="1" customHeight="1" outlineLevel="2" x14ac:dyDescent="0.25">
      <c r="A64" s="109" t="s">
        <v>1735</v>
      </c>
      <c r="B64" s="342" t="str">
        <f ca="1">IF(A64="N",B63,IF(LEN(B63)&lt;&gt;1,"A",IFERROR(CHAR(CODE(LOOKUP(2,1/($B$53:OFFSET(B64,-1,0)&lt;&gt;""),$B$53:OFFSET(B64,-1,0)))+1),"A")))</f>
        <v>E</v>
      </c>
      <c r="C64" s="133"/>
      <c r="D64" s="134"/>
      <c r="E64" s="135"/>
      <c r="F64" s="598"/>
      <c r="G64" s="599"/>
      <c r="H64" s="600"/>
      <c r="I64" s="119">
        <f t="shared" si="2"/>
        <v>0</v>
      </c>
      <c r="J64"/>
      <c r="O64" s="112"/>
    </row>
    <row r="65" spans="1:20" ht="13.95" hidden="1" customHeight="1" outlineLevel="2" x14ac:dyDescent="0.25">
      <c r="A65" s="109" t="s">
        <v>1735</v>
      </c>
      <c r="B65" s="342" t="str">
        <f ca="1">IF(A65="N",B64,IF(LEN(B64)&lt;&gt;1,"A",IFERROR(CHAR(CODE(LOOKUP(2,1/($B$53:OFFSET(B65,-1,0)&lt;&gt;""),$B$53:OFFSET(B65,-1,0)))+1),"A")))</f>
        <v>E</v>
      </c>
      <c r="C65" s="133"/>
      <c r="D65" s="134"/>
      <c r="E65" s="135"/>
      <c r="F65" s="598"/>
      <c r="G65" s="599"/>
      <c r="H65" s="600"/>
      <c r="I65" s="119">
        <f t="shared" si="2"/>
        <v>0</v>
      </c>
      <c r="J65"/>
      <c r="O65" s="112"/>
    </row>
    <row r="66" spans="1:20" ht="13.95" hidden="1" customHeight="1" outlineLevel="2" x14ac:dyDescent="0.25">
      <c r="A66" s="109" t="s">
        <v>1735</v>
      </c>
      <c r="B66" s="342" t="str">
        <f ca="1">IF(A66="N",B65,IF(LEN(B65)&lt;&gt;1,"A",IFERROR(CHAR(CODE(LOOKUP(2,1/($B$53:OFFSET(B66,-1,0)&lt;&gt;""),$B$53:OFFSET(B66,-1,0)))+1),"A")))</f>
        <v>E</v>
      </c>
      <c r="C66" s="133"/>
      <c r="D66" s="134"/>
      <c r="E66" s="135"/>
      <c r="F66" s="598"/>
      <c r="G66" s="599"/>
      <c r="H66" s="600"/>
      <c r="I66" s="119">
        <f t="shared" si="2"/>
        <v>0</v>
      </c>
      <c r="J66"/>
      <c r="O66" s="112"/>
    </row>
    <row r="67" spans="1:20" ht="13.95" hidden="1" customHeight="1" outlineLevel="2" x14ac:dyDescent="0.25">
      <c r="A67" s="109" t="s">
        <v>1735</v>
      </c>
      <c r="B67" s="342" t="str">
        <f ca="1">IF(A67="N",B66,IF(LEN(B66)&lt;&gt;1,"A",IFERROR(CHAR(CODE(LOOKUP(2,1/($B$53:OFFSET(B67,-1,0)&lt;&gt;""),$B$53:OFFSET(B67,-1,0)))+1),"A")))</f>
        <v>E</v>
      </c>
      <c r="C67" s="133"/>
      <c r="D67" s="134"/>
      <c r="E67" s="135"/>
      <c r="F67" s="598"/>
      <c r="G67" s="599"/>
      <c r="H67" s="600"/>
      <c r="I67" s="119">
        <f t="shared" si="2"/>
        <v>0</v>
      </c>
      <c r="J67"/>
      <c r="O67" s="112"/>
    </row>
    <row r="68" spans="1:20" ht="13.95" hidden="1" customHeight="1" outlineLevel="2" thickBot="1" x14ac:dyDescent="0.3">
      <c r="A68" s="109" t="s">
        <v>1735</v>
      </c>
      <c r="B68" s="342" t="str">
        <f ca="1">IF(A68="N",B67,IF(LEN(B67)&lt;&gt;1,"A",IFERROR(CHAR(CODE(LOOKUP(2,1/($B$53:OFFSET(B68,-1,0)&lt;&gt;""),$B$53:OFFSET(B68,-1,0)))+1),"A")))</f>
        <v>E</v>
      </c>
      <c r="C68" s="133"/>
      <c r="D68" s="134"/>
      <c r="E68" s="135"/>
      <c r="F68" s="598"/>
      <c r="G68" s="599"/>
      <c r="H68" s="600"/>
      <c r="I68" s="119">
        <f t="shared" si="2"/>
        <v>0</v>
      </c>
      <c r="J68"/>
      <c r="O68" s="112"/>
    </row>
    <row r="69" spans="1:20" ht="13.8" hidden="1" outlineLevel="1" thickTop="1" x14ac:dyDescent="0.25">
      <c r="B69" s="344" t="str">
        <f ca="1">IFERROR(CHAR(CODE(LOOKUP(2,1/(B54:OFFSET(B69,-1,0)&lt;&gt;""),B54:OFFSET(B69,-1,0)))+1),"A")</f>
        <v>F</v>
      </c>
      <c r="C69" s="602" t="s">
        <v>1617</v>
      </c>
      <c r="D69" s="603"/>
      <c r="E69" s="603"/>
      <c r="F69" s="603"/>
      <c r="G69" s="603"/>
      <c r="H69" s="603"/>
      <c r="I69" s="352">
        <f ca="1">SUMIFS(I54:OFFSET(I69,-1,0),$A54:OFFSET($A69,-1,0),"Y")</f>
        <v>0</v>
      </c>
      <c r="J69"/>
      <c r="K69" s="173" t="s">
        <v>1853</v>
      </c>
      <c r="O69" s="112"/>
    </row>
    <row r="70" spans="1:20" collapsed="1" x14ac:dyDescent="0.25"/>
    <row r="71" spans="1:20" x14ac:dyDescent="0.25">
      <c r="B71" s="100"/>
    </row>
    <row r="72" spans="1:20" ht="15.6" x14ac:dyDescent="0.25">
      <c r="B72" s="117" t="s">
        <v>1573</v>
      </c>
      <c r="C72" s="117" t="str">
        <f>INDEX('Salary and Cost Data'!$AF$2:$AJ$2,MATCH('2-Expenditures'!B72,'Salary and Cost Data'!$AF$5:$AJ$5,0))</f>
        <v>FY 2025-26</v>
      </c>
      <c r="D72" s="117"/>
      <c r="E72" s="117"/>
      <c r="F72" s="117"/>
      <c r="G72" s="117"/>
      <c r="H72" s="117"/>
      <c r="I72" s="117"/>
      <c r="J72" s="117"/>
    </row>
    <row r="73" spans="1:20" ht="15.6" x14ac:dyDescent="0.25">
      <c r="B73" s="118"/>
      <c r="C73" s="118"/>
      <c r="D73" s="118"/>
      <c r="E73" s="118"/>
      <c r="F73" s="118"/>
      <c r="G73" s="118"/>
      <c r="H73" s="118"/>
      <c r="I73" s="118"/>
      <c r="J73" s="118"/>
    </row>
    <row r="74" spans="1:20" s="304" customFormat="1" ht="19.95" customHeight="1" x14ac:dyDescent="0.25">
      <c r="A74" s="301"/>
      <c r="B74" s="114" t="s">
        <v>1694</v>
      </c>
      <c r="C74" s="302"/>
      <c r="D74" s="303"/>
      <c r="E74" s="303"/>
      <c r="F74" s="303"/>
      <c r="G74" s="303"/>
      <c r="H74" s="303"/>
      <c r="I74" s="303"/>
      <c r="J74" s="301"/>
      <c r="K74" s="301"/>
    </row>
    <row r="75" spans="1:20" ht="26.4" x14ac:dyDescent="0.25">
      <c r="A75" s="108" t="s">
        <v>1734</v>
      </c>
      <c r="B75" s="343" t="s">
        <v>1612</v>
      </c>
      <c r="C75" s="340" t="s">
        <v>1583</v>
      </c>
      <c r="D75" s="341" t="s">
        <v>1561</v>
      </c>
      <c r="E75" s="341" t="s">
        <v>1584</v>
      </c>
      <c r="F75" s="341" t="s">
        <v>1585</v>
      </c>
      <c r="G75" s="341" t="s">
        <v>1586</v>
      </c>
      <c r="H75" s="341" t="s">
        <v>1587</v>
      </c>
      <c r="I75" s="341" t="s">
        <v>1609</v>
      </c>
      <c r="J75"/>
      <c r="K75" s="110"/>
      <c r="O75" s="112"/>
      <c r="P75" s="112"/>
      <c r="Q75" s="112"/>
      <c r="R75" s="112"/>
      <c r="T75" s="112"/>
    </row>
    <row r="76" spans="1:20" x14ac:dyDescent="0.25">
      <c r="A76" s="109" t="str">
        <f>'1-FTE Entry'!A10</f>
        <v>Y</v>
      </c>
      <c r="B76" s="258" t="str">
        <f ca="1">IF(A76="N",B75,IF(LEN(B75)&lt;&gt;1,"A",IFERROR(CHAR(CODE(LOOKUP(2,1/($B$75:OFFSET(B76,-1,0)&lt;&gt;""),$B$75:OFFSET(B76,-1,0)))+1),"A")))</f>
        <v>A</v>
      </c>
      <c r="C76" s="139">
        <f>'1-FTE Entry'!C10</f>
        <v>0</v>
      </c>
      <c r="D76" s="140">
        <f>IF(AND('1-FTE Entry'!$H10&lt;='Salary and Cost Data'!AG$4,'1-FTE Entry'!$K10&gt;='Salary and Cost Data'!AG$3),1,0)*'1-FTE Entry'!$E10</f>
        <v>0</v>
      </c>
      <c r="E76" s="140">
        <f>'1-FTE Entry'!AF10</f>
        <v>0</v>
      </c>
      <c r="F76" s="143">
        <f>ROUND(IFERROR(SUM('1-FTE Entry'!$S10:$U10)*'1-FTE Entry'!$AF10/'1-FTE Entry'!$E10,0),0)</f>
        <v>0</v>
      </c>
      <c r="G76" s="143">
        <f>ROUND(IFERROR(SUM('1-FTE Entry'!$V10:$X10)*'1-FTE Entry'!$AF10/'1-FTE Entry'!$E10,0),0)</f>
        <v>0</v>
      </c>
      <c r="H76" s="144">
        <f>ROUND(IFERROR(IF('1-FTE Entry'!O10=$B$72,SUM('1-FTE Entry'!$Y10:$Z10),0),0),0)</f>
        <v>0</v>
      </c>
      <c r="I76" s="144">
        <f>SUM(F76:H76)</f>
        <v>0</v>
      </c>
      <c r="J76"/>
      <c r="K76" s="110"/>
      <c r="O76" s="112"/>
      <c r="P76" s="112"/>
      <c r="Q76" s="112"/>
      <c r="R76" s="112"/>
      <c r="T76" s="112"/>
    </row>
    <row r="77" spans="1:20" x14ac:dyDescent="0.25">
      <c r="A77" s="109" t="str">
        <f>'1-FTE Entry'!A11</f>
        <v>Y</v>
      </c>
      <c r="B77" s="258" t="str">
        <f ca="1">IF(A77="N",B76,IF(LEN(B76)&lt;&gt;1,"A",IFERROR(CHAR(CODE(LOOKUP(2,1/($B$75:OFFSET(B77,-1,0)&lt;&gt;""),$B$75:OFFSET(B77,-1,0)))+1),"A")))</f>
        <v>B</v>
      </c>
      <c r="C77" s="139">
        <f>'1-FTE Entry'!C11</f>
        <v>0</v>
      </c>
      <c r="D77" s="140">
        <f>IF(AND('1-FTE Entry'!$H11&lt;='Salary and Cost Data'!AG$4,'1-FTE Entry'!$K11&gt;='Salary and Cost Data'!AG$3),1,0)*'1-FTE Entry'!$E11</f>
        <v>0</v>
      </c>
      <c r="E77" s="140">
        <f>'1-FTE Entry'!AF11</f>
        <v>0</v>
      </c>
      <c r="F77" s="143">
        <f>ROUND(IFERROR(SUM('1-FTE Entry'!$S11:$U11)*'1-FTE Entry'!$AF11/'1-FTE Entry'!$E11,0),0)</f>
        <v>0</v>
      </c>
      <c r="G77" s="143">
        <f>ROUND(IFERROR(SUM('1-FTE Entry'!$V11:$X11)*'1-FTE Entry'!$AF11/'1-FTE Entry'!$E11,0),0)</f>
        <v>0</v>
      </c>
      <c r="H77" s="144">
        <f>ROUND(IFERROR(IF('1-FTE Entry'!O11=$B$72,SUM('1-FTE Entry'!$Y11:$Z11),0),0),0)</f>
        <v>0</v>
      </c>
      <c r="I77" s="144">
        <f>SUM(F77:H77)</f>
        <v>0</v>
      </c>
      <c r="J77"/>
      <c r="K77" s="110"/>
      <c r="O77" s="112"/>
      <c r="P77" s="112"/>
      <c r="Q77" s="112"/>
      <c r="R77" s="112"/>
      <c r="T77" s="112"/>
    </row>
    <row r="78" spans="1:20" x14ac:dyDescent="0.25">
      <c r="A78" s="109" t="str">
        <f>'1-FTE Entry'!A12</f>
        <v>Y</v>
      </c>
      <c r="B78" s="258" t="str">
        <f ca="1">IF(A78="N",B77,IF(LEN(B77)&lt;&gt;1,"A",IFERROR(CHAR(CODE(LOOKUP(2,1/($B$75:OFFSET(B78,-1,0)&lt;&gt;""),$B$75:OFFSET(B78,-1,0)))+1),"A")))</f>
        <v>C</v>
      </c>
      <c r="C78" s="139">
        <f>'1-FTE Entry'!C12</f>
        <v>0</v>
      </c>
      <c r="D78" s="140">
        <f>IF(AND('1-FTE Entry'!$H12&lt;='Salary and Cost Data'!AG$4,'1-FTE Entry'!$K12&gt;='Salary and Cost Data'!AG$3),1,0)*'1-FTE Entry'!$E12</f>
        <v>0</v>
      </c>
      <c r="E78" s="140">
        <f>'1-FTE Entry'!AF12</f>
        <v>0</v>
      </c>
      <c r="F78" s="143">
        <f>ROUND(IFERROR(SUM('1-FTE Entry'!$S12:$U12)*'1-FTE Entry'!$AF12/'1-FTE Entry'!$E12,0),0)</f>
        <v>0</v>
      </c>
      <c r="G78" s="143">
        <f>ROUND(IFERROR(SUM('1-FTE Entry'!$V12:$X12)*'1-FTE Entry'!$AF12/'1-FTE Entry'!$E12,0),0)</f>
        <v>0</v>
      </c>
      <c r="H78" s="144">
        <f>ROUND(IFERROR(IF('1-FTE Entry'!O12=$B$72,SUM('1-FTE Entry'!$Y12:$Z12),0),0),0)</f>
        <v>0</v>
      </c>
      <c r="I78" s="144">
        <f>SUM(F78:H78)</f>
        <v>0</v>
      </c>
      <c r="J78"/>
      <c r="K78" s="110"/>
      <c r="O78" s="112"/>
      <c r="P78" s="112"/>
      <c r="Q78" s="112"/>
      <c r="R78" s="112"/>
      <c r="T78" s="112"/>
    </row>
    <row r="79" spans="1:20" x14ac:dyDescent="0.25">
      <c r="A79" s="109" t="str">
        <f>'1-FTE Entry'!A13</f>
        <v>Y</v>
      </c>
      <c r="B79" s="258" t="str">
        <f ca="1">IF(A79="N",B78,IF(LEN(B78)&lt;&gt;1,"A",IFERROR(CHAR(CODE(LOOKUP(2,1/($B$75:OFFSET(B79,-1,0)&lt;&gt;""),$B$75:OFFSET(B79,-1,0)))+1),"A")))</f>
        <v>D</v>
      </c>
      <c r="C79" s="139">
        <f>'1-FTE Entry'!C13</f>
        <v>0</v>
      </c>
      <c r="D79" s="140">
        <f>IF(AND('1-FTE Entry'!$H13&lt;='Salary and Cost Data'!AG$4,'1-FTE Entry'!$K13&gt;='Salary and Cost Data'!AG$3),1,0)*'1-FTE Entry'!$E13</f>
        <v>0</v>
      </c>
      <c r="E79" s="140">
        <f>'1-FTE Entry'!AF13</f>
        <v>0</v>
      </c>
      <c r="F79" s="143">
        <f>ROUND(IFERROR(SUM('1-FTE Entry'!$S13:$U13)*'1-FTE Entry'!$AF13/'1-FTE Entry'!$E13,0),0)</f>
        <v>0</v>
      </c>
      <c r="G79" s="143">
        <f>ROUND(IFERROR(SUM('1-FTE Entry'!$V13:$X13)*'1-FTE Entry'!$AF13/'1-FTE Entry'!$E13,0),0)</f>
        <v>0</v>
      </c>
      <c r="H79" s="144">
        <f>ROUND(IFERROR(IF('1-FTE Entry'!O13=$B$72,SUM('1-FTE Entry'!$Y13:$Z13),0),0),0)</f>
        <v>0</v>
      </c>
      <c r="I79" s="144">
        <f>SUM(F79:H79)</f>
        <v>0</v>
      </c>
      <c r="J79"/>
      <c r="K79" s="110"/>
      <c r="O79" s="112"/>
      <c r="P79" s="112"/>
      <c r="Q79" s="112"/>
      <c r="R79" s="112"/>
      <c r="T79" s="112"/>
    </row>
    <row r="80" spans="1:20" ht="13.8" thickBot="1" x14ac:dyDescent="0.3">
      <c r="A80" s="109" t="str">
        <f>'1-FTE Entry'!A14</f>
        <v>Y</v>
      </c>
      <c r="B80" s="258" t="str">
        <f ca="1">IF(A80="N",B79,IF(LEN(B79)&lt;&gt;1,"A",IFERROR(CHAR(CODE(LOOKUP(2,1/($B$75:OFFSET(B80,-1,0)&lt;&gt;""),$B$75:OFFSET(B80,-1,0)))+1),"A")))</f>
        <v>E</v>
      </c>
      <c r="C80" s="139">
        <f>'1-FTE Entry'!C14</f>
        <v>0</v>
      </c>
      <c r="D80" s="140">
        <f>IF(AND('1-FTE Entry'!$H14&lt;='Salary and Cost Data'!AG$4,'1-FTE Entry'!$K14&gt;='Salary and Cost Data'!AG$3),1,0)*'1-FTE Entry'!$E14</f>
        <v>0</v>
      </c>
      <c r="E80" s="140">
        <f>'1-FTE Entry'!AF14</f>
        <v>0</v>
      </c>
      <c r="F80" s="143">
        <f>ROUND(IFERROR(SUM('1-FTE Entry'!$S14:$U14)*'1-FTE Entry'!$AF14/'1-FTE Entry'!$E14,0),0)</f>
        <v>0</v>
      </c>
      <c r="G80" s="143">
        <f>ROUND(IFERROR(SUM('1-FTE Entry'!$V14:$X14)*'1-FTE Entry'!$AF14/'1-FTE Entry'!$E14,0),0)</f>
        <v>0</v>
      </c>
      <c r="H80" s="144">
        <f>ROUND(IFERROR(IF('1-FTE Entry'!O14=$B$72,SUM('1-FTE Entry'!$Y14:$Z14),0),0),0)</f>
        <v>0</v>
      </c>
      <c r="I80" s="144">
        <f>SUM(F80:H80)</f>
        <v>0</v>
      </c>
      <c r="J80"/>
      <c r="K80" s="110"/>
      <c r="O80" s="112"/>
      <c r="P80" s="112"/>
      <c r="Q80" s="112"/>
      <c r="R80" s="112"/>
      <c r="T80" s="112"/>
    </row>
    <row r="81" spans="1:20" hidden="1" outlineLevel="1" x14ac:dyDescent="0.25">
      <c r="A81" s="109" t="str">
        <f>'1-FTE Entry'!A15</f>
        <v>N</v>
      </c>
      <c r="B81" s="258" t="str">
        <f ca="1">IF(A81="N",B80,IF(LEN(B80)&lt;&gt;1,"A",IFERROR(CHAR(CODE(LOOKUP(2,1/($B$75:OFFSET(B81,-1,0)&lt;&gt;""),$B$75:OFFSET(B81,-1,0)))+1),"A")))</f>
        <v>E</v>
      </c>
      <c r="C81" s="139">
        <f>'1-FTE Entry'!C15</f>
        <v>0</v>
      </c>
      <c r="D81" s="140">
        <f>IF(AND('1-FTE Entry'!$H15&lt;='Salary and Cost Data'!AG$4,'1-FTE Entry'!$K15&gt;='Salary and Cost Data'!AG$3),1,0)*'1-FTE Entry'!$E15</f>
        <v>0</v>
      </c>
      <c r="E81" s="140">
        <f>'1-FTE Entry'!AF15</f>
        <v>0</v>
      </c>
      <c r="F81" s="143">
        <f>ROUND(IFERROR(SUM('1-FTE Entry'!$S15:$U15)*'1-FTE Entry'!$AF15/'1-FTE Entry'!$E15,0),0)</f>
        <v>0</v>
      </c>
      <c r="G81" s="143">
        <f>ROUND(IFERROR(SUM('1-FTE Entry'!$V15:$X15)*'1-FTE Entry'!$AF15/'1-FTE Entry'!$E15,0),0)</f>
        <v>0</v>
      </c>
      <c r="H81" s="144">
        <f>ROUND(IFERROR(IF('1-FTE Entry'!O15=$B$72,SUM('1-FTE Entry'!$Y15:$Z15),0),0),0)</f>
        <v>0</v>
      </c>
      <c r="I81" s="144">
        <f t="shared" ref="I81:I90" si="3">SUM(F81:H81)</f>
        <v>0</v>
      </c>
      <c r="J81"/>
      <c r="K81" s="110"/>
      <c r="O81" s="112"/>
      <c r="P81" s="112"/>
      <c r="Q81" s="112"/>
      <c r="R81" s="112"/>
      <c r="T81" s="112"/>
    </row>
    <row r="82" spans="1:20" hidden="1" outlineLevel="1" x14ac:dyDescent="0.25">
      <c r="A82" s="109" t="str">
        <f>'1-FTE Entry'!A16</f>
        <v>N</v>
      </c>
      <c r="B82" s="258" t="str">
        <f ca="1">IF(A82="N",B81,IF(LEN(B81)&lt;&gt;1,"A",IFERROR(CHAR(CODE(LOOKUP(2,1/($B$75:OFFSET(B82,-1,0)&lt;&gt;""),$B$75:OFFSET(B82,-1,0)))+1),"A")))</f>
        <v>E</v>
      </c>
      <c r="C82" s="139">
        <f>'1-FTE Entry'!C16</f>
        <v>0</v>
      </c>
      <c r="D82" s="140">
        <f>IF(AND('1-FTE Entry'!$H16&lt;='Salary and Cost Data'!AG$4,'1-FTE Entry'!$K16&gt;='Salary and Cost Data'!AG$3),1,0)*'1-FTE Entry'!$E16</f>
        <v>0</v>
      </c>
      <c r="E82" s="140">
        <f>'1-FTE Entry'!AF16</f>
        <v>0</v>
      </c>
      <c r="F82" s="143">
        <f>ROUND(IFERROR(SUM('1-FTE Entry'!$S16:$U16)*'1-FTE Entry'!$AF16/'1-FTE Entry'!$E16,0),0)</f>
        <v>0</v>
      </c>
      <c r="G82" s="143">
        <f>ROUND(IFERROR(SUM('1-FTE Entry'!$V16:$X16)*'1-FTE Entry'!$AF16/'1-FTE Entry'!$E16,0),0)</f>
        <v>0</v>
      </c>
      <c r="H82" s="144">
        <f>ROUND(IFERROR(IF('1-FTE Entry'!O16=$B$72,SUM('1-FTE Entry'!$Y16:$Z16),0),0),0)</f>
        <v>0</v>
      </c>
      <c r="I82" s="144">
        <f t="shared" si="3"/>
        <v>0</v>
      </c>
      <c r="J82"/>
      <c r="K82" s="110"/>
      <c r="O82" s="112"/>
      <c r="P82" s="112"/>
      <c r="Q82" s="112"/>
      <c r="R82" s="112"/>
      <c r="T82" s="112"/>
    </row>
    <row r="83" spans="1:20" hidden="1" outlineLevel="1" x14ac:dyDescent="0.25">
      <c r="A83" s="109" t="str">
        <f>'1-FTE Entry'!A17</f>
        <v>N</v>
      </c>
      <c r="B83" s="258" t="str">
        <f ca="1">IF(A83="N",B82,IF(LEN(B82)&lt;&gt;1,"A",IFERROR(CHAR(CODE(LOOKUP(2,1/($B$75:OFFSET(B83,-1,0)&lt;&gt;""),$B$75:OFFSET(B83,-1,0)))+1),"A")))</f>
        <v>E</v>
      </c>
      <c r="C83" s="139">
        <f>'1-FTE Entry'!C17</f>
        <v>0</v>
      </c>
      <c r="D83" s="140">
        <f>IF(AND('1-FTE Entry'!$H17&lt;='Salary and Cost Data'!AG$4,'1-FTE Entry'!$K17&gt;='Salary and Cost Data'!AG$3),1,0)*'1-FTE Entry'!$E17</f>
        <v>0</v>
      </c>
      <c r="E83" s="140">
        <f>'1-FTE Entry'!AF17</f>
        <v>0</v>
      </c>
      <c r="F83" s="143">
        <f>ROUND(IFERROR(SUM('1-FTE Entry'!$S17:$U17)*'1-FTE Entry'!$AF17/'1-FTE Entry'!$E17,0),0)</f>
        <v>0</v>
      </c>
      <c r="G83" s="143">
        <f>ROUND(IFERROR(SUM('1-FTE Entry'!$V17:$X17)*'1-FTE Entry'!$AF17/'1-FTE Entry'!$E17,0),0)</f>
        <v>0</v>
      </c>
      <c r="H83" s="144">
        <f>ROUND(IFERROR(IF('1-FTE Entry'!O17=$B$72,SUM('1-FTE Entry'!$Y17:$Z17),0),0),0)</f>
        <v>0</v>
      </c>
      <c r="I83" s="144">
        <f t="shared" si="3"/>
        <v>0</v>
      </c>
      <c r="J83"/>
      <c r="K83" s="110"/>
      <c r="O83" s="112"/>
      <c r="P83" s="112"/>
      <c r="Q83" s="112"/>
      <c r="R83" s="112"/>
      <c r="T83" s="112"/>
    </row>
    <row r="84" spans="1:20" hidden="1" outlineLevel="1" x14ac:dyDescent="0.25">
      <c r="A84" s="109" t="str">
        <f>'1-FTE Entry'!A18</f>
        <v>N</v>
      </c>
      <c r="B84" s="258" t="str">
        <f ca="1">IF(A84="N",B83,IF(LEN(B83)&lt;&gt;1,"A",IFERROR(CHAR(CODE(LOOKUP(2,1/($B$75:OFFSET(B84,-1,0)&lt;&gt;""),$B$75:OFFSET(B84,-1,0)))+1),"A")))</f>
        <v>E</v>
      </c>
      <c r="C84" s="139">
        <f>'1-FTE Entry'!C18</f>
        <v>0</v>
      </c>
      <c r="D84" s="140">
        <f>IF(AND('1-FTE Entry'!$H18&lt;='Salary and Cost Data'!AG$4,'1-FTE Entry'!$K18&gt;='Salary and Cost Data'!AG$3),1,0)*'1-FTE Entry'!$E18</f>
        <v>0</v>
      </c>
      <c r="E84" s="140">
        <f>'1-FTE Entry'!AF18</f>
        <v>0</v>
      </c>
      <c r="F84" s="143">
        <f>ROUND(IFERROR(SUM('1-FTE Entry'!$S18:$U18)*'1-FTE Entry'!$AF18/'1-FTE Entry'!$E18,0),0)</f>
        <v>0</v>
      </c>
      <c r="G84" s="143">
        <f>ROUND(IFERROR(SUM('1-FTE Entry'!$V18:$X18)*'1-FTE Entry'!$AF18/'1-FTE Entry'!$E18,0),0)</f>
        <v>0</v>
      </c>
      <c r="H84" s="144">
        <f>ROUND(IFERROR(IF('1-FTE Entry'!O18=$B$72,SUM('1-FTE Entry'!$Y18:$Z18),0),0),0)</f>
        <v>0</v>
      </c>
      <c r="I84" s="144">
        <f t="shared" si="3"/>
        <v>0</v>
      </c>
      <c r="J84"/>
      <c r="K84" s="110"/>
      <c r="O84" s="112"/>
      <c r="P84" s="112"/>
      <c r="Q84" s="112"/>
      <c r="R84" s="112"/>
      <c r="T84" s="112"/>
    </row>
    <row r="85" spans="1:20" hidden="1" outlineLevel="1" x14ac:dyDescent="0.25">
      <c r="A85" s="109" t="str">
        <f>'1-FTE Entry'!A19</f>
        <v>N</v>
      </c>
      <c r="B85" s="258" t="str">
        <f ca="1">IF(A85="N",B84,IF(LEN(B84)&lt;&gt;1,"A",IFERROR(CHAR(CODE(LOOKUP(2,1/($B$75:OFFSET(B85,-1,0)&lt;&gt;""),$B$75:OFFSET(B85,-1,0)))+1),"A")))</f>
        <v>E</v>
      </c>
      <c r="C85" s="139">
        <f>'1-FTE Entry'!C19</f>
        <v>0</v>
      </c>
      <c r="D85" s="140">
        <f>IF(AND('1-FTE Entry'!$H19&lt;='Salary and Cost Data'!AG$4,'1-FTE Entry'!$K19&gt;='Salary and Cost Data'!AG$3),1,0)*'1-FTE Entry'!$E19</f>
        <v>0</v>
      </c>
      <c r="E85" s="140">
        <f>'1-FTE Entry'!AF19</f>
        <v>0</v>
      </c>
      <c r="F85" s="143">
        <f>ROUND(IFERROR(SUM('1-FTE Entry'!$S19:$U19)*'1-FTE Entry'!$AF19/'1-FTE Entry'!$E19,0),0)</f>
        <v>0</v>
      </c>
      <c r="G85" s="143">
        <f>ROUND(IFERROR(SUM('1-FTE Entry'!$V19:$X19)*'1-FTE Entry'!$AF19/'1-FTE Entry'!$E19,0),0)</f>
        <v>0</v>
      </c>
      <c r="H85" s="144">
        <f>ROUND(IFERROR(IF('1-FTE Entry'!O19=$B$72,SUM('1-FTE Entry'!$Y19:$Z19),0),0),0)</f>
        <v>0</v>
      </c>
      <c r="I85" s="144">
        <f t="shared" si="3"/>
        <v>0</v>
      </c>
      <c r="J85"/>
      <c r="K85" s="110"/>
      <c r="O85" s="112"/>
      <c r="P85" s="112"/>
      <c r="Q85" s="112"/>
      <c r="R85" s="112"/>
      <c r="T85" s="112"/>
    </row>
    <row r="86" spans="1:20" hidden="1" outlineLevel="1" x14ac:dyDescent="0.25">
      <c r="A86" s="109" t="str">
        <f>'1-FTE Entry'!A20</f>
        <v>N</v>
      </c>
      <c r="B86" s="258" t="str">
        <f ca="1">IF(A86="N",B85,IF(LEN(B85)&lt;&gt;1,"A",IFERROR(CHAR(CODE(LOOKUP(2,1/($B$75:OFFSET(B86,-1,0)&lt;&gt;""),$B$75:OFFSET(B86,-1,0)))+1),"A")))</f>
        <v>E</v>
      </c>
      <c r="C86" s="139">
        <f>'1-FTE Entry'!C20</f>
        <v>0</v>
      </c>
      <c r="D86" s="140">
        <f>IF(AND('1-FTE Entry'!$H20&lt;='Salary and Cost Data'!AG$4,'1-FTE Entry'!$K20&gt;='Salary and Cost Data'!AG$3),1,0)*'1-FTE Entry'!$E20</f>
        <v>0</v>
      </c>
      <c r="E86" s="140">
        <f>'1-FTE Entry'!AF20</f>
        <v>0</v>
      </c>
      <c r="F86" s="143">
        <f>ROUND(IFERROR(SUM('1-FTE Entry'!$S20:$U20)*'1-FTE Entry'!$AF20/'1-FTE Entry'!$E20,0),0)</f>
        <v>0</v>
      </c>
      <c r="G86" s="143">
        <f>ROUND(IFERROR(SUM('1-FTE Entry'!$V20:$X20)*'1-FTE Entry'!$AF20/'1-FTE Entry'!$E20,0),0)</f>
        <v>0</v>
      </c>
      <c r="H86" s="144">
        <f>ROUND(IFERROR(IF('1-FTE Entry'!O20=$B$72,SUM('1-FTE Entry'!$Y20:$Z20),0),0),0)</f>
        <v>0</v>
      </c>
      <c r="I86" s="144">
        <f t="shared" si="3"/>
        <v>0</v>
      </c>
      <c r="J86"/>
      <c r="K86" s="110"/>
      <c r="O86" s="112"/>
      <c r="P86" s="112"/>
      <c r="Q86" s="112"/>
      <c r="R86" s="112"/>
      <c r="T86" s="112"/>
    </row>
    <row r="87" spans="1:20" hidden="1" outlineLevel="1" x14ac:dyDescent="0.25">
      <c r="A87" s="109" t="str">
        <f>'1-FTE Entry'!A21</f>
        <v>N</v>
      </c>
      <c r="B87" s="258" t="str">
        <f ca="1">IF(A87="N",B86,IF(LEN(B86)&lt;&gt;1,"A",IFERROR(CHAR(CODE(LOOKUP(2,1/($B$75:OFFSET(B87,-1,0)&lt;&gt;""),$B$75:OFFSET(B87,-1,0)))+1),"A")))</f>
        <v>E</v>
      </c>
      <c r="C87" s="139">
        <f>'1-FTE Entry'!C21</f>
        <v>0</v>
      </c>
      <c r="D87" s="140">
        <f>IF(AND('1-FTE Entry'!$H21&lt;='Salary and Cost Data'!AG$4,'1-FTE Entry'!$K21&gt;='Salary and Cost Data'!AG$3),1,0)*'1-FTE Entry'!$E21</f>
        <v>0</v>
      </c>
      <c r="E87" s="140">
        <f>'1-FTE Entry'!AF21</f>
        <v>0</v>
      </c>
      <c r="F87" s="143">
        <f>ROUND(IFERROR(SUM('1-FTE Entry'!$S21:$U21)*'1-FTE Entry'!$AF21/'1-FTE Entry'!$E21,0),0)</f>
        <v>0</v>
      </c>
      <c r="G87" s="143">
        <f>ROUND(IFERROR(SUM('1-FTE Entry'!$V21:$X21)*'1-FTE Entry'!$AF21/'1-FTE Entry'!$E21,0),0)</f>
        <v>0</v>
      </c>
      <c r="H87" s="144">
        <f>ROUND(IFERROR(IF('1-FTE Entry'!O21=$B$72,SUM('1-FTE Entry'!$Y21:$Z21),0),0),0)</f>
        <v>0</v>
      </c>
      <c r="I87" s="144">
        <f t="shared" si="3"/>
        <v>0</v>
      </c>
      <c r="J87"/>
      <c r="K87" s="110"/>
      <c r="O87" s="112"/>
      <c r="P87" s="112"/>
      <c r="Q87" s="112"/>
      <c r="R87" s="112"/>
      <c r="T87" s="112"/>
    </row>
    <row r="88" spans="1:20" hidden="1" outlineLevel="1" x14ac:dyDescent="0.25">
      <c r="A88" s="109" t="str">
        <f>'1-FTE Entry'!A22</f>
        <v>N</v>
      </c>
      <c r="B88" s="258" t="str">
        <f ca="1">IF(A88="N",B87,IF(LEN(B87)&lt;&gt;1,"A",IFERROR(CHAR(CODE(LOOKUP(2,1/($B$75:OFFSET(B88,-1,0)&lt;&gt;""),$B$75:OFFSET(B88,-1,0)))+1),"A")))</f>
        <v>E</v>
      </c>
      <c r="C88" s="139">
        <f>'1-FTE Entry'!C22</f>
        <v>0</v>
      </c>
      <c r="D88" s="140">
        <f>IF(AND('1-FTE Entry'!$H22&lt;='Salary and Cost Data'!AG$4,'1-FTE Entry'!$K22&gt;='Salary and Cost Data'!AG$3),1,0)*'1-FTE Entry'!$E22</f>
        <v>0</v>
      </c>
      <c r="E88" s="140">
        <f>'1-FTE Entry'!AF22</f>
        <v>0</v>
      </c>
      <c r="F88" s="143">
        <f>ROUND(IFERROR(SUM('1-FTE Entry'!$S22:$U22)*'1-FTE Entry'!$AF22/'1-FTE Entry'!$E22,0),0)</f>
        <v>0</v>
      </c>
      <c r="G88" s="143">
        <f>ROUND(IFERROR(SUM('1-FTE Entry'!$V22:$X22)*'1-FTE Entry'!$AF22/'1-FTE Entry'!$E22,0),0)</f>
        <v>0</v>
      </c>
      <c r="H88" s="144">
        <f>ROUND(IFERROR(IF('1-FTE Entry'!O22=$B$72,SUM('1-FTE Entry'!$Y22:$Z22),0),0),0)</f>
        <v>0</v>
      </c>
      <c r="I88" s="144">
        <f t="shared" si="3"/>
        <v>0</v>
      </c>
      <c r="J88"/>
      <c r="K88" s="110"/>
      <c r="O88" s="112"/>
      <c r="P88" s="112"/>
      <c r="Q88" s="112"/>
      <c r="R88" s="112"/>
      <c r="T88" s="112"/>
    </row>
    <row r="89" spans="1:20" hidden="1" outlineLevel="1" x14ac:dyDescent="0.25">
      <c r="A89" s="109" t="str">
        <f>'1-FTE Entry'!A23</f>
        <v>N</v>
      </c>
      <c r="B89" s="258" t="str">
        <f ca="1">IF(A89="N",B88,IF(LEN(B88)&lt;&gt;1,"A",IFERROR(CHAR(CODE(LOOKUP(2,1/($B$75:OFFSET(B89,-1,0)&lt;&gt;""),$B$75:OFFSET(B89,-1,0)))+1),"A")))</f>
        <v>E</v>
      </c>
      <c r="C89" s="139">
        <f>'1-FTE Entry'!C23</f>
        <v>0</v>
      </c>
      <c r="D89" s="140">
        <f>IF(AND('1-FTE Entry'!$H23&lt;='Salary and Cost Data'!AG$4,'1-FTE Entry'!$K23&gt;='Salary and Cost Data'!AG$3),1,0)*'1-FTE Entry'!$E23</f>
        <v>0</v>
      </c>
      <c r="E89" s="140">
        <f>'1-FTE Entry'!AF23</f>
        <v>0</v>
      </c>
      <c r="F89" s="143">
        <f>ROUND(IFERROR(SUM('1-FTE Entry'!$S23:$U23)*'1-FTE Entry'!$AF23/'1-FTE Entry'!$E23,0),0)</f>
        <v>0</v>
      </c>
      <c r="G89" s="143">
        <f>ROUND(IFERROR(SUM('1-FTE Entry'!$V23:$X23)*'1-FTE Entry'!$AF23/'1-FTE Entry'!$E23,0),0)</f>
        <v>0</v>
      </c>
      <c r="H89" s="144">
        <f>ROUND(IFERROR(IF('1-FTE Entry'!O23=$B$72,SUM('1-FTE Entry'!$Y23:$Z23),0),0),0)</f>
        <v>0</v>
      </c>
      <c r="I89" s="144">
        <f t="shared" si="3"/>
        <v>0</v>
      </c>
      <c r="J89"/>
      <c r="K89" s="110"/>
      <c r="O89" s="112"/>
      <c r="P89" s="112"/>
      <c r="Q89" s="112"/>
      <c r="R89" s="112"/>
      <c r="T89" s="112"/>
    </row>
    <row r="90" spans="1:20" ht="13.8" hidden="1" outlineLevel="1" thickBot="1" x14ac:dyDescent="0.3">
      <c r="A90" s="109" t="str">
        <f>'1-FTE Entry'!A24</f>
        <v>N</v>
      </c>
      <c r="B90" s="258" t="str">
        <f ca="1">IF(A90="N",B89,IF(LEN(B89)&lt;&gt;1,"A",IFERROR(CHAR(CODE(LOOKUP(2,1/($B$75:OFFSET(B90,-1,0)&lt;&gt;""),$B$75:OFFSET(B90,-1,0)))+1),"A")))</f>
        <v>E</v>
      </c>
      <c r="C90" s="139">
        <f>'1-FTE Entry'!C24</f>
        <v>0</v>
      </c>
      <c r="D90" s="140">
        <f>IF(AND('1-FTE Entry'!$H24&lt;='Salary and Cost Data'!AG$4,'1-FTE Entry'!$K24&gt;='Salary and Cost Data'!AG$3),1,0)*'1-FTE Entry'!$E24</f>
        <v>0</v>
      </c>
      <c r="E90" s="140">
        <f>'1-FTE Entry'!AF24</f>
        <v>0</v>
      </c>
      <c r="F90" s="143">
        <f>ROUND(IFERROR(SUM('1-FTE Entry'!$S24:$U24)*'1-FTE Entry'!$AF24/'1-FTE Entry'!$E24,0),0)</f>
        <v>0</v>
      </c>
      <c r="G90" s="143">
        <f>ROUND(IFERROR(SUM('1-FTE Entry'!$V24:$X24)*'1-FTE Entry'!$AF24/'1-FTE Entry'!$E24,0),0)</f>
        <v>0</v>
      </c>
      <c r="H90" s="144">
        <f>ROUND(IFERROR(IF('1-FTE Entry'!O24=$B$72,SUM('1-FTE Entry'!$Y24:$Z24),0),0),0)</f>
        <v>0</v>
      </c>
      <c r="I90" s="144">
        <f t="shared" si="3"/>
        <v>0</v>
      </c>
      <c r="J90"/>
      <c r="K90" s="110"/>
      <c r="O90" s="112"/>
      <c r="P90" s="112"/>
      <c r="Q90" s="112"/>
      <c r="R90" s="112"/>
      <c r="T90" s="112"/>
    </row>
    <row r="91" spans="1:20" ht="13.8" collapsed="1" thickTop="1" x14ac:dyDescent="0.25">
      <c r="B91" s="344" t="str">
        <f ca="1">IFERROR(CHAR(CODE(LOOKUP(2,1/(B76:OFFSET(B91,-1,0)&lt;&gt;""),B76:OFFSET(B91,-1,0)))+1),"A")</f>
        <v>F</v>
      </c>
      <c r="C91" s="345" t="s">
        <v>1608</v>
      </c>
      <c r="D91" s="346">
        <f ca="1">SUMIFS(D76:OFFSET(D91,-1,0),$A76:OFFSET($A91,-1,0),"Y")</f>
        <v>0</v>
      </c>
      <c r="E91" s="346">
        <f ca="1">SUMIFS(E76:OFFSET(E91,-1,0),$A76:OFFSET($A91,-1,0),"Y")</f>
        <v>0</v>
      </c>
      <c r="F91" s="347">
        <f ca="1">SUMIFS(F76:OFFSET(F91,-1,0),$A76:OFFSET($A91,-1,0),"Y")</f>
        <v>0</v>
      </c>
      <c r="G91" s="348">
        <f ca="1">SUMIFS(G76:OFFSET(G91,-1,0),$A76:OFFSET($A91,-1,0),"Y")</f>
        <v>0</v>
      </c>
      <c r="H91" s="348">
        <f ca="1">SUMIFS(H76:OFFSET(H91,-1,0),$A76:OFFSET($A91,-1,0),"Y")</f>
        <v>0</v>
      </c>
      <c r="I91" s="348">
        <f ca="1">SUMIFS(I76:OFFSET(I91,-1,0),$A76:OFFSET($A91,-1,0),"Y")</f>
        <v>0</v>
      </c>
      <c r="J91"/>
      <c r="K91" s="173" t="s">
        <v>1819</v>
      </c>
      <c r="O91" s="112"/>
      <c r="P91" s="112"/>
      <c r="Q91" s="112"/>
      <c r="R91" s="112"/>
      <c r="T91" s="112"/>
    </row>
    <row r="93" spans="1:20" s="304" customFormat="1" ht="19.95" customHeight="1" x14ac:dyDescent="0.25">
      <c r="A93" s="301"/>
      <c r="B93" s="114" t="s">
        <v>1896</v>
      </c>
      <c r="C93" s="302"/>
      <c r="D93" s="303"/>
      <c r="E93" s="303"/>
      <c r="F93" s="303"/>
      <c r="G93" s="303"/>
      <c r="H93" s="303"/>
      <c r="I93" s="303"/>
      <c r="J93" s="301"/>
      <c r="T93" s="301"/>
    </row>
    <row r="94" spans="1:20" ht="26.4" x14ac:dyDescent="0.25">
      <c r="A94" s="108" t="s">
        <v>1734</v>
      </c>
      <c r="B94" s="339" t="s">
        <v>1612</v>
      </c>
      <c r="C94" s="340" t="s">
        <v>1613</v>
      </c>
      <c r="D94" s="350" t="s">
        <v>1615</v>
      </c>
      <c r="E94" s="341" t="s">
        <v>1614</v>
      </c>
      <c r="F94" s="597" t="s">
        <v>1830</v>
      </c>
      <c r="G94" s="597"/>
      <c r="H94" s="597"/>
      <c r="I94" s="343" t="s">
        <v>1609</v>
      </c>
      <c r="J94" s="353" t="s">
        <v>1588</v>
      </c>
      <c r="K94" s="116"/>
      <c r="O94" s="112"/>
    </row>
    <row r="95" spans="1:20" x14ac:dyDescent="0.25">
      <c r="A95" s="109" t="s">
        <v>1727</v>
      </c>
      <c r="B95" s="342" t="str">
        <f ca="1">IF(A95="N",B94,IF(LEN(B94)&lt;&gt;1,"A",IFERROR(CHAR(CODE(LOOKUP(2,1/($B$94:OFFSET(B95,-1,0)&lt;&gt;""),$B$94:OFFSET(B95,-1,0)))+1),"A")))</f>
        <v>A</v>
      </c>
      <c r="C95" s="120" t="s">
        <v>1837</v>
      </c>
      <c r="D95" s="222">
        <v>1</v>
      </c>
      <c r="E95" s="223">
        <f ca="1">'1-FTE Entry'!$AF$38</f>
        <v>0</v>
      </c>
      <c r="F95" s="604" t="str">
        <f ca="1">"FTE Entry Tab, "&amp;LEFT('1-FTE Entry'!$B$27,7)&amp;", Row "&amp;'1-FTE Entry'!$B$38</f>
        <v>FTE Entry Tab, Table 3, Row E</v>
      </c>
      <c r="G95" s="604"/>
      <c r="H95" s="604"/>
      <c r="I95" s="145">
        <f>ROUND(SUMIFS('1-FTE Entry'!$AF$29:$AF$37,'1-FTE Entry'!$A$29:$A$37,"Y",'1-FTE Entry'!$L$29:$L$37,"Bill"),0)</f>
        <v>0</v>
      </c>
      <c r="J95" s="145">
        <f ca="1">ROUND(SUMIFS('1-FTE Entry'!$AF$29:$AF$37,'1-FTE Entry'!$A$29:$A$37,"Y",'1-FTE Entry'!$L$29:$L$37,"Central"),0)</f>
        <v>0</v>
      </c>
      <c r="O95" s="112"/>
    </row>
    <row r="96" spans="1:20" x14ac:dyDescent="0.25">
      <c r="A96" s="109" t="s">
        <v>1727</v>
      </c>
      <c r="B96" s="342" t="str">
        <f ca="1">IF(A96="N",B95,IF(LEN(B95)&lt;&gt;1,"A",IFERROR(CHAR(CODE(LOOKUP(2,1/($B$94:OFFSET(B96,-1,0)&lt;&gt;""),$B$94:OFFSET(B96,-1,0)))+1),"A")))</f>
        <v>B</v>
      </c>
      <c r="C96" s="120" t="s">
        <v>1844</v>
      </c>
      <c r="D96" s="222">
        <v>1</v>
      </c>
      <c r="E96" s="223">
        <f ca="1">'1-FTE Entry'!$AF$53</f>
        <v>0</v>
      </c>
      <c r="F96" s="604" t="str">
        <f ca="1">"FTE Entry Tab, "&amp;LEFT('1-FTE Entry'!$B$41,7)&amp;", Row "&amp;'1-FTE Entry'!$B$53</f>
        <v>FTE Entry Tab, Table 4, Row I</v>
      </c>
      <c r="G96" s="604"/>
      <c r="H96" s="604"/>
      <c r="I96" s="145">
        <f>ROUND(SUMIFS('1-FTE Entry'!$AF$44:$AF$52,'1-FTE Entry'!$A$44:$A$52,"Y",'1-FTE Entry'!$L$44:$L$52,"Bill"),0)</f>
        <v>0</v>
      </c>
      <c r="J96" s="145">
        <f>ROUND(SUMIFS('1-FTE Entry'!$AF$44:$AF$52,'1-FTE Entry'!$A$44:$A$52,"Y",'1-FTE Entry'!$L$44:$L$52,"Central"),0)</f>
        <v>0</v>
      </c>
      <c r="O96" s="112"/>
    </row>
    <row r="97" spans="1:20" x14ac:dyDescent="0.25">
      <c r="A97" s="109" t="s">
        <v>1727</v>
      </c>
      <c r="B97" s="342" t="str">
        <f ca="1">IF(A97="N",B96,IF(LEN(B96)&lt;&gt;1,"A",IFERROR(CHAR(CODE(LOOKUP(2,1/($B$94:OFFSET(B97,-1,0)&lt;&gt;""),$B$94:OFFSET(B97,-1,0)))+1),"A")))</f>
        <v>C</v>
      </c>
      <c r="C97" s="122" t="s">
        <v>28</v>
      </c>
      <c r="D97" s="123">
        <v>0</v>
      </c>
      <c r="E97" s="124">
        <f>INDEX('Salary and Cost Data'!$Z:$Z,MATCH('2-Expenditures'!C97,'Salary and Cost Data'!$Y:$Y,0))</f>
        <v>133.74</v>
      </c>
      <c r="F97" s="596"/>
      <c r="G97" s="596"/>
      <c r="H97" s="596"/>
      <c r="I97" s="146">
        <f>ROUND(IF(D97&gt;=100,ROUND(D97,0)*E97,0),0)</f>
        <v>0</v>
      </c>
      <c r="J97" s="426"/>
      <c r="O97" s="112"/>
    </row>
    <row r="98" spans="1:20" x14ac:dyDescent="0.25">
      <c r="A98" s="109" t="s">
        <v>1727</v>
      </c>
      <c r="B98" s="342" t="str">
        <f ca="1">IF(A98="N",B97,IF(LEN(B97)&lt;&gt;1,"A",IFERROR(CHAR(CODE(LOOKUP(2,1/($B$94:OFFSET(B98,-1,0)&lt;&gt;""),$B$94:OFFSET(B98,-1,0)))+1),"A")))</f>
        <v>D</v>
      </c>
      <c r="C98" s="122" t="s">
        <v>1658</v>
      </c>
      <c r="D98" s="123">
        <v>0</v>
      </c>
      <c r="E98" s="124">
        <f>INDEX('Salary and Cost Data'!$Z:$Z,MATCH('2-Expenditures'!C98,'Salary and Cost Data'!$Y:$Y,0))</f>
        <v>133</v>
      </c>
      <c r="F98" s="596"/>
      <c r="G98" s="596"/>
      <c r="H98" s="596"/>
      <c r="I98" s="146">
        <f>ROUND(D98*E98,0)</f>
        <v>0</v>
      </c>
      <c r="J98" s="427"/>
      <c r="O98" s="112"/>
    </row>
    <row r="99" spans="1:20" x14ac:dyDescent="0.25">
      <c r="A99" s="109" t="s">
        <v>1727</v>
      </c>
      <c r="B99" s="342" t="str">
        <f ca="1">IF(A99="N",B98,IF(LEN(B98)&lt;&gt;1,"A",IFERROR(CHAR(CODE(LOOKUP(2,1/($B$94:OFFSET(B99,-1,0)&lt;&gt;""),$B$94:OFFSET(B99,-1,0)))+1),"A")))</f>
        <v>E</v>
      </c>
      <c r="C99" s="122" t="s">
        <v>1722</v>
      </c>
      <c r="D99" s="123">
        <v>0</v>
      </c>
      <c r="E99" s="124">
        <f>INDEX('Salary and Cost Data'!$Z:$Z,MATCH('2-Expenditures'!C99,'Salary and Cost Data'!$Y:$Y,0))</f>
        <v>208</v>
      </c>
      <c r="F99" s="596"/>
      <c r="G99" s="596"/>
      <c r="H99" s="596"/>
      <c r="I99" s="146">
        <f t="shared" ref="I99:I108" si="4">ROUND(D99*E99,0)</f>
        <v>0</v>
      </c>
      <c r="J99" s="427"/>
      <c r="O99" s="112"/>
    </row>
    <row r="100" spans="1:20" x14ac:dyDescent="0.25">
      <c r="A100" s="109" t="s">
        <v>1727</v>
      </c>
      <c r="B100" s="342" t="str">
        <f ca="1">IF(A100="N",B99,IF(LEN(B99)&lt;&gt;1,"A",IFERROR(CHAR(CODE(LOOKUP(2,1/($B$94:OFFSET(B100,-1,0)&lt;&gt;""),$B$94:OFFSET(B100,-1,0)))+1),"A")))</f>
        <v>F</v>
      </c>
      <c r="C100" s="122" t="s">
        <v>52</v>
      </c>
      <c r="D100" s="125">
        <v>0</v>
      </c>
      <c r="E100" s="124">
        <f>INDEX('Salary and Cost Data'!$Z:$Z,MATCH('2-Expenditures'!C100,'Salary and Cost Data'!$Y:$Y,0))</f>
        <v>0.63</v>
      </c>
      <c r="F100" s="596"/>
      <c r="G100" s="596"/>
      <c r="H100" s="596"/>
      <c r="I100" s="146">
        <f t="shared" si="4"/>
        <v>0</v>
      </c>
      <c r="J100" s="427"/>
      <c r="O100" s="112"/>
    </row>
    <row r="101" spans="1:20" x14ac:dyDescent="0.25">
      <c r="A101" s="109" t="s">
        <v>1727</v>
      </c>
      <c r="B101" s="342" t="str">
        <f ca="1">IF(A101="N",B100,IF(LEN(B100)&lt;&gt;1,"A",IFERROR(CHAR(CODE(LOOKUP(2,1/($B$94:OFFSET(B101,-1,0)&lt;&gt;""),$B$94:OFFSET(B101,-1,0)))+1),"A")))</f>
        <v>G</v>
      </c>
      <c r="C101" s="122" t="s">
        <v>57</v>
      </c>
      <c r="D101" s="125">
        <v>0</v>
      </c>
      <c r="E101" s="124">
        <f>INDEX('Salary and Cost Data'!$Z:$Z,MATCH('2-Expenditures'!C101,'Salary and Cost Data'!$Y:$Y,0))</f>
        <v>0.67</v>
      </c>
      <c r="F101" s="596"/>
      <c r="G101" s="596"/>
      <c r="H101" s="596"/>
      <c r="I101" s="146">
        <f t="shared" si="4"/>
        <v>0</v>
      </c>
      <c r="J101" s="427"/>
      <c r="O101" s="112"/>
    </row>
    <row r="102" spans="1:20" hidden="1" outlineLevel="1" x14ac:dyDescent="0.25">
      <c r="A102" s="109" t="s">
        <v>1735</v>
      </c>
      <c r="B102" s="342" t="str">
        <f ca="1">IF(A102="N",B101,IF(LEN(B101)&lt;&gt;1,"A",IFERROR(CHAR(CODE(LOOKUP(2,1/($B$94:OFFSET(B102,-1,0)&lt;&gt;""),$B$94:OFFSET(B102,-1,0)))+1),"A")))</f>
        <v>G</v>
      </c>
      <c r="C102" s="122" t="s">
        <v>62</v>
      </c>
      <c r="D102" s="123">
        <v>0</v>
      </c>
      <c r="E102" s="124">
        <f>INDEX('Salary and Cost Data'!$Z:$Z,MATCH('2-Expenditures'!C102,'Salary and Cost Data'!$Y:$Y,0))</f>
        <v>231.75</v>
      </c>
      <c r="F102" s="596"/>
      <c r="G102" s="596"/>
      <c r="H102" s="596"/>
      <c r="I102" s="146">
        <f t="shared" si="4"/>
        <v>0</v>
      </c>
      <c r="J102" s="427"/>
      <c r="K102" s="102"/>
      <c r="O102" s="112"/>
    </row>
    <row r="103" spans="1:20" hidden="1" outlineLevel="1" x14ac:dyDescent="0.25">
      <c r="A103" s="109" t="s">
        <v>1735</v>
      </c>
      <c r="B103" s="342" t="str">
        <f ca="1">IF(A103="N",B102,IF(LEN(B102)&lt;&gt;1,"A",IFERROR(CHAR(CODE(LOOKUP(2,1/($B$94:OFFSET(B103,-1,0)&lt;&gt;""),$B$94:OFFSET(B103,-1,0)))+1),"A")))</f>
        <v>G</v>
      </c>
      <c r="C103" s="122" t="s">
        <v>1939</v>
      </c>
      <c r="D103" s="123">
        <v>0</v>
      </c>
      <c r="E103" s="124">
        <f>INDEX('Salary and Cost Data'!$Z:$Z,MATCH('2-Expenditures'!C103,'Salary and Cost Data'!$Y:$Y,0))</f>
        <v>35</v>
      </c>
      <c r="F103" s="596"/>
      <c r="G103" s="596"/>
      <c r="H103" s="596"/>
      <c r="I103" s="146">
        <f t="shared" si="4"/>
        <v>0</v>
      </c>
      <c r="J103" s="427"/>
      <c r="O103" s="112"/>
    </row>
    <row r="104" spans="1:20" hidden="1" outlineLevel="1" x14ac:dyDescent="0.25">
      <c r="A104" s="109" t="s">
        <v>1735</v>
      </c>
      <c r="B104" s="342" t="str">
        <f ca="1">IF(A104="N",B103,IF(LEN(B103)&lt;&gt;1,"A",IFERROR(CHAR(CODE(LOOKUP(2,1/($B$94:OFFSET(B104,-1,0)&lt;&gt;""),$B$94:OFFSET(B104,-1,0)))+1),"A")))</f>
        <v>G</v>
      </c>
      <c r="C104" s="122" t="s">
        <v>71</v>
      </c>
      <c r="D104" s="123">
        <v>0</v>
      </c>
      <c r="E104" s="124">
        <f>INDEX('Salary and Cost Data'!$Z:$Z,MATCH('2-Expenditures'!C104,'Salary and Cost Data'!$Y:$Y,0))</f>
        <v>38</v>
      </c>
      <c r="F104" s="596"/>
      <c r="G104" s="596"/>
      <c r="H104" s="596"/>
      <c r="I104" s="146">
        <f t="shared" si="4"/>
        <v>0</v>
      </c>
      <c r="J104" s="427"/>
      <c r="O104" s="112"/>
    </row>
    <row r="105" spans="1:20" hidden="1" outlineLevel="1" x14ac:dyDescent="0.25">
      <c r="A105" s="109" t="s">
        <v>1735</v>
      </c>
      <c r="B105" s="342" t="str">
        <f ca="1">IF(A105="N",B104,IF(LEN(B104)&lt;&gt;1,"A",IFERROR(CHAR(CODE(LOOKUP(2,1/($B$94:OFFSET(B105,-1,0)&lt;&gt;""),$B$94:OFFSET(B105,-1,0)))+1),"A")))</f>
        <v>G</v>
      </c>
      <c r="C105" s="122" t="s">
        <v>75</v>
      </c>
      <c r="D105" s="123">
        <v>0</v>
      </c>
      <c r="E105" s="124">
        <f>INDEX('Salary and Cost Data'!$Z:$Z,MATCH('2-Expenditures'!C105,'Salary and Cost Data'!$Y:$Y,0))</f>
        <v>32</v>
      </c>
      <c r="F105" s="596"/>
      <c r="G105" s="596"/>
      <c r="H105" s="596"/>
      <c r="I105" s="146">
        <f t="shared" si="4"/>
        <v>0</v>
      </c>
      <c r="J105" s="427"/>
      <c r="O105" s="112"/>
    </row>
    <row r="106" spans="1:20" hidden="1" outlineLevel="1" x14ac:dyDescent="0.25">
      <c r="A106" s="109" t="s">
        <v>1735</v>
      </c>
      <c r="B106" s="342" t="str">
        <f ca="1">IF(A106="N",B105,IF(LEN(B105)&lt;&gt;1,"A",IFERROR(CHAR(CODE(LOOKUP(2,1/($B$94:OFFSET(B106,-1,0)&lt;&gt;""),$B$94:OFFSET(B106,-1,0)))+1),"A")))</f>
        <v>G</v>
      </c>
      <c r="C106" s="126" t="s">
        <v>2168</v>
      </c>
      <c r="D106" s="123">
        <v>0</v>
      </c>
      <c r="E106" s="124">
        <f>INDEX('Salary and Cost Data'!$Z:$Z,MATCH('2-Expenditures'!C106,'Salary and Cost Data'!$Y:$Y,0))</f>
        <v>252</v>
      </c>
      <c r="F106" s="601"/>
      <c r="G106" s="601"/>
      <c r="H106" s="601"/>
      <c r="I106" s="146">
        <f t="shared" si="4"/>
        <v>0</v>
      </c>
      <c r="J106" s="427"/>
      <c r="O106" s="112"/>
    </row>
    <row r="107" spans="1:20" collapsed="1" x14ac:dyDescent="0.25">
      <c r="A107" s="109" t="s">
        <v>1735</v>
      </c>
      <c r="B107" s="342" t="str">
        <f ca="1">IF(A107="N",B106,IF(LEN(B106)&lt;&gt;1,"A",IFERROR(CHAR(CODE(LOOKUP(2,1/($B$94:OFFSET(B107,-1,0)&lt;&gt;""),$B$94:OFFSET(B107,-1,0)))+1),"A")))</f>
        <v>G</v>
      </c>
      <c r="C107" s="126"/>
      <c r="D107" s="127"/>
      <c r="E107" s="128"/>
      <c r="F107" s="601"/>
      <c r="G107" s="601"/>
      <c r="H107" s="601"/>
      <c r="I107" s="146">
        <f t="shared" si="4"/>
        <v>0</v>
      </c>
      <c r="J107" s="427"/>
      <c r="K107" s="173" t="s">
        <v>1858</v>
      </c>
      <c r="O107" s="112"/>
    </row>
    <row r="108" spans="1:20" ht="13.8" thickBot="1" x14ac:dyDescent="0.3">
      <c r="A108" s="109" t="s">
        <v>1735</v>
      </c>
      <c r="B108" s="342" t="str">
        <f ca="1">IF(A108="N",B107,IF(LEN(B107)&lt;&gt;1,"A",IFERROR(CHAR(CODE(LOOKUP(2,1/($B$94:OFFSET(B108,-1,0)&lt;&gt;""),$B$94:OFFSET(B108,-1,0)))+1),"A")))</f>
        <v>G</v>
      </c>
      <c r="C108" s="126"/>
      <c r="D108" s="127"/>
      <c r="E108" s="128"/>
      <c r="F108" s="601"/>
      <c r="G108" s="601"/>
      <c r="H108" s="601"/>
      <c r="I108" s="146">
        <f t="shared" si="4"/>
        <v>0</v>
      </c>
      <c r="J108" s="427"/>
      <c r="O108" s="112"/>
    </row>
    <row r="109" spans="1:20" ht="13.8" thickTop="1" x14ac:dyDescent="0.25">
      <c r="B109" s="344" t="str">
        <f ca="1">IFERROR(CHAR(CODE(LOOKUP(2,1/(B95:OFFSET(B109,-1,0)&lt;&gt;""),B95:OFFSET(B109,-1,0)))+1),"A")</f>
        <v>H</v>
      </c>
      <c r="C109" s="602" t="s">
        <v>1616</v>
      </c>
      <c r="D109" s="603"/>
      <c r="E109" s="603"/>
      <c r="F109" s="603"/>
      <c r="G109" s="603"/>
      <c r="H109" s="603"/>
      <c r="I109" s="354">
        <f ca="1">SUMIFS(I95:OFFSET(I109,-1,0),$A95:OFFSET($A109,-1,0),"Y")</f>
        <v>0</v>
      </c>
      <c r="J109" s="348">
        <f ca="1">SUMIFS(J95:OFFSET(J109,-1,0),$A95:OFFSET($A109,-1,0),"Y")</f>
        <v>0</v>
      </c>
      <c r="O109" s="112"/>
    </row>
    <row r="110" spans="1:20" x14ac:dyDescent="0.25">
      <c r="D110" s="129"/>
      <c r="E110" s="129"/>
      <c r="F110" s="129"/>
      <c r="G110" s="129"/>
      <c r="H110" s="129"/>
      <c r="I110" s="129"/>
      <c r="J110" s="110"/>
      <c r="O110" s="112"/>
    </row>
    <row r="111" spans="1:20" s="304" customFormat="1" ht="19.95" customHeight="1" x14ac:dyDescent="0.25">
      <c r="A111" s="301"/>
      <c r="B111" s="114" t="s">
        <v>1696</v>
      </c>
      <c r="C111" s="302"/>
      <c r="D111" s="303"/>
      <c r="E111" s="303"/>
      <c r="F111" s="303"/>
      <c r="G111" s="303"/>
      <c r="H111" s="303"/>
      <c r="I111" s="303"/>
      <c r="J111" s="301"/>
      <c r="T111" s="301"/>
    </row>
    <row r="112" spans="1:20" ht="26.4" x14ac:dyDescent="0.25">
      <c r="A112" s="108" t="s">
        <v>1734</v>
      </c>
      <c r="B112" s="339" t="s">
        <v>1612</v>
      </c>
      <c r="C112" s="349" t="s">
        <v>1613</v>
      </c>
      <c r="D112" s="350" t="s">
        <v>1615</v>
      </c>
      <c r="E112" s="350" t="s">
        <v>1614</v>
      </c>
      <c r="F112" s="597" t="s">
        <v>1830</v>
      </c>
      <c r="G112" s="597"/>
      <c r="H112" s="597"/>
      <c r="I112" s="351" t="s">
        <v>1609</v>
      </c>
      <c r="J112"/>
      <c r="O112" s="112"/>
    </row>
    <row r="113" spans="1:15" x14ac:dyDescent="0.25">
      <c r="A113" s="109" t="s">
        <v>1727</v>
      </c>
      <c r="B113" s="342" t="str">
        <f ca="1">IF(A113="N",B112,IF(LEN(B112)&lt;&gt;1,"A",IFERROR(CHAR(CODE(LOOKUP(2,1/($B$112:OFFSET(B113,-1,0)&lt;&gt;""),$B$112:OFFSET(B113,-1,0)))+1),"A")))</f>
        <v>A</v>
      </c>
      <c r="C113" s="130"/>
      <c r="D113" s="131"/>
      <c r="E113" s="132"/>
      <c r="F113" s="598"/>
      <c r="G113" s="599"/>
      <c r="H113" s="600"/>
      <c r="I113" s="121">
        <f t="shared" ref="I113:I127" si="5">ROUND(D113*E113,0)</f>
        <v>0</v>
      </c>
      <c r="J113"/>
      <c r="K113" s="104"/>
      <c r="O113" s="112"/>
    </row>
    <row r="114" spans="1:15" x14ac:dyDescent="0.25">
      <c r="A114" s="109" t="s">
        <v>1727</v>
      </c>
      <c r="B114" s="342" t="str">
        <f ca="1">IF(A114="N",B113,IF(LEN(B113)&lt;&gt;1,"A",IFERROR(CHAR(CODE(LOOKUP(2,1/($B$112:OFFSET(B114,-1,0)&lt;&gt;""),$B$112:OFFSET(B114,-1,0)))+1),"A")))</f>
        <v>B</v>
      </c>
      <c r="C114" s="130"/>
      <c r="D114" s="131"/>
      <c r="E114" s="132"/>
      <c r="F114" s="598"/>
      <c r="G114" s="599"/>
      <c r="H114" s="600"/>
      <c r="I114" s="121">
        <f t="shared" si="5"/>
        <v>0</v>
      </c>
      <c r="J114"/>
      <c r="K114" s="104"/>
      <c r="O114" s="112"/>
    </row>
    <row r="115" spans="1:15" x14ac:dyDescent="0.25">
      <c r="A115" s="109" t="s">
        <v>1727</v>
      </c>
      <c r="B115" s="342" t="str">
        <f ca="1">IF(A115="N",B114,IF(LEN(B114)&lt;&gt;1,"A",IFERROR(CHAR(CODE(LOOKUP(2,1/($B$112:OFFSET(B115,-1,0)&lt;&gt;""),$B$112:OFFSET(B115,-1,0)))+1),"A")))</f>
        <v>C</v>
      </c>
      <c r="C115" s="130"/>
      <c r="D115" s="131"/>
      <c r="E115" s="132"/>
      <c r="F115" s="598"/>
      <c r="G115" s="599"/>
      <c r="H115" s="600"/>
      <c r="I115" s="121">
        <f t="shared" si="5"/>
        <v>0</v>
      </c>
      <c r="J115"/>
      <c r="O115" s="112"/>
    </row>
    <row r="116" spans="1:15" x14ac:dyDescent="0.25">
      <c r="A116" s="109" t="s">
        <v>1727</v>
      </c>
      <c r="B116" s="342" t="str">
        <f ca="1">IF(A116="N",B115,IF(LEN(B115)&lt;&gt;1,"A",IFERROR(CHAR(CODE(LOOKUP(2,1/($B$112:OFFSET(B116,-1,0)&lt;&gt;""),$B$112:OFFSET(B116,-1,0)))+1),"A")))</f>
        <v>D</v>
      </c>
      <c r="C116" s="130"/>
      <c r="D116" s="131"/>
      <c r="E116" s="132"/>
      <c r="F116" s="598"/>
      <c r="G116" s="599"/>
      <c r="H116" s="600"/>
      <c r="I116" s="121">
        <f t="shared" si="5"/>
        <v>0</v>
      </c>
      <c r="J116"/>
      <c r="O116" s="112"/>
    </row>
    <row r="117" spans="1:15" ht="13.8" thickBot="1" x14ac:dyDescent="0.3">
      <c r="A117" s="109" t="s">
        <v>1727</v>
      </c>
      <c r="B117" s="342" t="str">
        <f ca="1">IF(A117="N",B116,IF(LEN(B116)&lt;&gt;1,"A",IFERROR(CHAR(CODE(LOOKUP(2,1/($B$112:OFFSET(B117,-1,0)&lt;&gt;""),$B$112:OFFSET(B117,-1,0)))+1),"A")))</f>
        <v>E</v>
      </c>
      <c r="C117" s="130"/>
      <c r="D117" s="131"/>
      <c r="E117" s="132"/>
      <c r="F117" s="598"/>
      <c r="G117" s="599"/>
      <c r="H117" s="600"/>
      <c r="I117" s="121">
        <f t="shared" si="5"/>
        <v>0</v>
      </c>
      <c r="J117"/>
      <c r="O117" s="112"/>
    </row>
    <row r="118" spans="1:15" hidden="1" outlineLevel="1" x14ac:dyDescent="0.25">
      <c r="A118" s="109" t="s">
        <v>1735</v>
      </c>
      <c r="B118" s="342" t="str">
        <f ca="1">IF(A118="N",B117,IF(LEN(B117)&lt;&gt;1,"A",IFERROR(CHAR(CODE(LOOKUP(2,1/($B$112:OFFSET(B118,-1,0)&lt;&gt;""),$B$112:OFFSET(B118,-1,0)))+1),"A")))</f>
        <v>E</v>
      </c>
      <c r="C118" s="130"/>
      <c r="D118" s="131"/>
      <c r="E118" s="132"/>
      <c r="F118" s="598"/>
      <c r="G118" s="599"/>
      <c r="H118" s="600"/>
      <c r="I118" s="121">
        <f t="shared" si="5"/>
        <v>0</v>
      </c>
      <c r="J118"/>
      <c r="O118" s="112"/>
    </row>
    <row r="119" spans="1:15" hidden="1" outlineLevel="1" x14ac:dyDescent="0.25">
      <c r="A119" s="109" t="s">
        <v>1735</v>
      </c>
      <c r="B119" s="342" t="str">
        <f ca="1">IF(A119="N",B118,IF(LEN(B118)&lt;&gt;1,"A",IFERROR(CHAR(CODE(LOOKUP(2,1/($B$112:OFFSET(B119,-1,0)&lt;&gt;""),$B$112:OFFSET(B119,-1,0)))+1),"A")))</f>
        <v>E</v>
      </c>
      <c r="C119" s="130"/>
      <c r="D119" s="131"/>
      <c r="E119" s="132"/>
      <c r="F119" s="598"/>
      <c r="G119" s="599"/>
      <c r="H119" s="600"/>
      <c r="I119" s="121">
        <f t="shared" si="5"/>
        <v>0</v>
      </c>
      <c r="J119"/>
      <c r="O119" s="112"/>
    </row>
    <row r="120" spans="1:15" hidden="1" outlineLevel="1" x14ac:dyDescent="0.25">
      <c r="A120" s="109" t="s">
        <v>1735</v>
      </c>
      <c r="B120" s="342" t="str">
        <f ca="1">IF(A120="N",B119,IF(LEN(B119)&lt;&gt;1,"A",IFERROR(CHAR(CODE(LOOKUP(2,1/($B$112:OFFSET(B120,-1,0)&lt;&gt;""),$B$112:OFFSET(B120,-1,0)))+1),"A")))</f>
        <v>E</v>
      </c>
      <c r="C120" s="130"/>
      <c r="D120" s="131"/>
      <c r="E120" s="132"/>
      <c r="F120" s="598"/>
      <c r="G120" s="599"/>
      <c r="H120" s="600"/>
      <c r="I120" s="121">
        <f t="shared" si="5"/>
        <v>0</v>
      </c>
      <c r="J120"/>
      <c r="O120" s="112"/>
    </row>
    <row r="121" spans="1:15" hidden="1" outlineLevel="1" x14ac:dyDescent="0.25">
      <c r="A121" s="109" t="s">
        <v>1735</v>
      </c>
      <c r="B121" s="342" t="str">
        <f ca="1">IF(A121="N",B120,IF(LEN(B120)&lt;&gt;1,"A",IFERROR(CHAR(CODE(LOOKUP(2,1/($B$112:OFFSET(B121,-1,0)&lt;&gt;""),$B$112:OFFSET(B121,-1,0)))+1),"A")))</f>
        <v>E</v>
      </c>
      <c r="C121" s="130"/>
      <c r="D121" s="131"/>
      <c r="E121" s="132"/>
      <c r="F121" s="598"/>
      <c r="G121" s="599"/>
      <c r="H121" s="600"/>
      <c r="I121" s="121">
        <f t="shared" si="5"/>
        <v>0</v>
      </c>
      <c r="J121"/>
      <c r="O121" s="112"/>
    </row>
    <row r="122" spans="1:15" hidden="1" outlineLevel="1" x14ac:dyDescent="0.25">
      <c r="A122" s="109" t="s">
        <v>1735</v>
      </c>
      <c r="B122" s="342" t="str">
        <f ca="1">IF(A122="N",B121,IF(LEN(B121)&lt;&gt;1,"A",IFERROR(CHAR(CODE(LOOKUP(2,1/($B$112:OFFSET(B122,-1,0)&lt;&gt;""),$B$112:OFFSET(B122,-1,0)))+1),"A")))</f>
        <v>E</v>
      </c>
      <c r="C122" s="130"/>
      <c r="D122" s="131"/>
      <c r="E122" s="132"/>
      <c r="F122" s="598"/>
      <c r="G122" s="599"/>
      <c r="H122" s="600"/>
      <c r="I122" s="121">
        <f t="shared" si="5"/>
        <v>0</v>
      </c>
      <c r="J122"/>
      <c r="O122" s="112"/>
    </row>
    <row r="123" spans="1:15" hidden="1" outlineLevel="1" x14ac:dyDescent="0.25">
      <c r="A123" s="109" t="s">
        <v>1735</v>
      </c>
      <c r="B123" s="342" t="str">
        <f ca="1">IF(A123="N",B122,IF(LEN(B122)&lt;&gt;1,"A",IFERROR(CHAR(CODE(LOOKUP(2,1/($B$112:OFFSET(B123,-1,0)&lt;&gt;""),$B$112:OFFSET(B123,-1,0)))+1),"A")))</f>
        <v>E</v>
      </c>
      <c r="C123" s="130"/>
      <c r="D123" s="131"/>
      <c r="E123" s="132"/>
      <c r="F123" s="598"/>
      <c r="G123" s="599"/>
      <c r="H123" s="600"/>
      <c r="I123" s="121">
        <f t="shared" si="5"/>
        <v>0</v>
      </c>
      <c r="J123"/>
      <c r="O123" s="112"/>
    </row>
    <row r="124" spans="1:15" hidden="1" outlineLevel="1" x14ac:dyDescent="0.25">
      <c r="A124" s="109" t="s">
        <v>1735</v>
      </c>
      <c r="B124" s="342" t="str">
        <f ca="1">IF(A124="N",B123,IF(LEN(B123)&lt;&gt;1,"A",IFERROR(CHAR(CODE(LOOKUP(2,1/($B$112:OFFSET(B124,-1,0)&lt;&gt;""),$B$112:OFFSET(B124,-1,0)))+1),"A")))</f>
        <v>E</v>
      </c>
      <c r="C124" s="130"/>
      <c r="D124" s="131"/>
      <c r="E124" s="132"/>
      <c r="F124" s="598"/>
      <c r="G124" s="599"/>
      <c r="H124" s="600"/>
      <c r="I124" s="121">
        <f t="shared" si="5"/>
        <v>0</v>
      </c>
      <c r="J124"/>
      <c r="O124" s="112"/>
    </row>
    <row r="125" spans="1:15" hidden="1" outlineLevel="1" x14ac:dyDescent="0.25">
      <c r="A125" s="109" t="s">
        <v>1735</v>
      </c>
      <c r="B125" s="342" t="str">
        <f ca="1">IF(A125="N",B124,IF(LEN(B124)&lt;&gt;1,"A",IFERROR(CHAR(CODE(LOOKUP(2,1/($B$112:OFFSET(B125,-1,0)&lt;&gt;""),$B$112:OFFSET(B125,-1,0)))+1),"A")))</f>
        <v>E</v>
      </c>
      <c r="C125" s="130"/>
      <c r="D125" s="131"/>
      <c r="E125" s="132"/>
      <c r="F125" s="598"/>
      <c r="G125" s="599"/>
      <c r="H125" s="600"/>
      <c r="I125" s="121">
        <f t="shared" si="5"/>
        <v>0</v>
      </c>
      <c r="J125"/>
      <c r="O125" s="112"/>
    </row>
    <row r="126" spans="1:15" hidden="1" outlineLevel="1" x14ac:dyDescent="0.25">
      <c r="A126" s="109" t="s">
        <v>1735</v>
      </c>
      <c r="B126" s="342" t="str">
        <f ca="1">IF(A126="N",B125,IF(LEN(B125)&lt;&gt;1,"A",IFERROR(CHAR(CODE(LOOKUP(2,1/($B$112:OFFSET(B126,-1,0)&lt;&gt;""),$B$112:OFFSET(B126,-1,0)))+1),"A")))</f>
        <v>E</v>
      </c>
      <c r="C126" s="130"/>
      <c r="D126" s="131"/>
      <c r="E126" s="132"/>
      <c r="F126" s="598"/>
      <c r="G126" s="599"/>
      <c r="H126" s="600"/>
      <c r="I126" s="121">
        <f t="shared" si="5"/>
        <v>0</v>
      </c>
      <c r="J126"/>
      <c r="O126" s="112"/>
    </row>
    <row r="127" spans="1:15" ht="13.8" hidden="1" outlineLevel="1" thickBot="1" x14ac:dyDescent="0.3">
      <c r="A127" s="109" t="s">
        <v>1735</v>
      </c>
      <c r="B127" s="342" t="str">
        <f ca="1">IF(A127="N",B126,IF(LEN(B126)&lt;&gt;1,"A",IFERROR(CHAR(CODE(LOOKUP(2,1/($B$112:OFFSET(B127,-1,0)&lt;&gt;""),$B$112:OFFSET(B127,-1,0)))+1),"A")))</f>
        <v>E</v>
      </c>
      <c r="C127" s="130"/>
      <c r="D127" s="131"/>
      <c r="E127" s="132"/>
      <c r="F127" s="598"/>
      <c r="G127" s="599"/>
      <c r="H127" s="600"/>
      <c r="I127" s="121">
        <f t="shared" si="5"/>
        <v>0</v>
      </c>
      <c r="J127"/>
      <c r="O127" s="112"/>
    </row>
    <row r="128" spans="1:15" ht="13.8" collapsed="1" thickTop="1" x14ac:dyDescent="0.25">
      <c r="B128" s="344" t="str">
        <f ca="1">IFERROR(CHAR(CODE(LOOKUP(2,1/(B113:OFFSET(B128,-1,0)&lt;&gt;""),B113:OFFSET(B128,-1,0)))+1),"A")</f>
        <v>F</v>
      </c>
      <c r="C128" s="602" t="s">
        <v>1617</v>
      </c>
      <c r="D128" s="603"/>
      <c r="E128" s="603"/>
      <c r="F128" s="603"/>
      <c r="G128" s="603"/>
      <c r="H128" s="603"/>
      <c r="I128" s="352">
        <f ca="1">SUMIFS(I113:OFFSET(I128,-1,0),$A113:OFFSET($A128,-1,0),"Y")</f>
        <v>0</v>
      </c>
      <c r="J128"/>
      <c r="K128" s="173" t="s">
        <v>1859</v>
      </c>
      <c r="O128" s="112"/>
    </row>
    <row r="129" spans="1:20" x14ac:dyDescent="0.25">
      <c r="O129" s="112"/>
    </row>
    <row r="130" spans="1:20" x14ac:dyDescent="0.25">
      <c r="B130" s="100"/>
      <c r="O130" s="112"/>
    </row>
    <row r="131" spans="1:20" ht="15.6" x14ac:dyDescent="0.25">
      <c r="B131" s="117" t="s">
        <v>1574</v>
      </c>
      <c r="C131" s="117" t="str">
        <f>INDEX('Salary and Cost Data'!$AF$2:$AJ$2,MATCH(B131,'Salary and Cost Data'!$AF$5:$AJ$5,0))</f>
        <v>FY 2026-27</v>
      </c>
      <c r="D131" s="117"/>
      <c r="E131" s="117"/>
      <c r="F131" s="117"/>
      <c r="G131" s="117"/>
      <c r="H131" s="117"/>
      <c r="I131" s="117"/>
      <c r="J131" s="117"/>
    </row>
    <row r="132" spans="1:20" ht="15.6" x14ac:dyDescent="0.25">
      <c r="B132" s="118"/>
      <c r="C132" s="118"/>
      <c r="D132" s="118"/>
      <c r="E132" s="118"/>
      <c r="F132" s="118"/>
      <c r="G132" s="118"/>
      <c r="H132" s="118"/>
      <c r="I132" s="118"/>
      <c r="J132" s="118"/>
    </row>
    <row r="133" spans="1:20" s="304" customFormat="1" ht="19.95" customHeight="1" x14ac:dyDescent="0.25">
      <c r="A133" s="301"/>
      <c r="B133" s="114" t="s">
        <v>1697</v>
      </c>
      <c r="C133" s="302"/>
      <c r="D133" s="303"/>
      <c r="E133" s="303"/>
      <c r="F133" s="303"/>
      <c r="G133" s="303"/>
      <c r="H133" s="303"/>
      <c r="I133" s="303"/>
      <c r="J133" s="301"/>
    </row>
    <row r="134" spans="1:20" ht="26.4" x14ac:dyDescent="0.25">
      <c r="A134" s="108" t="s">
        <v>1734</v>
      </c>
      <c r="B134" s="343" t="s">
        <v>1612</v>
      </c>
      <c r="C134" s="340" t="s">
        <v>1583</v>
      </c>
      <c r="D134" s="341" t="s">
        <v>1561</v>
      </c>
      <c r="E134" s="341" t="s">
        <v>1584</v>
      </c>
      <c r="F134" s="341" t="s">
        <v>1585</v>
      </c>
      <c r="G134" s="341" t="s">
        <v>1586</v>
      </c>
      <c r="H134" s="341" t="s">
        <v>1587</v>
      </c>
      <c r="I134" s="341" t="s">
        <v>1609</v>
      </c>
      <c r="J134"/>
      <c r="O134" s="112"/>
      <c r="P134" s="112"/>
      <c r="Q134" s="112"/>
      <c r="R134" s="112"/>
      <c r="T134" s="112"/>
    </row>
    <row r="135" spans="1:20" x14ac:dyDescent="0.25">
      <c r="A135" s="109" t="str">
        <f>'1-FTE Entry'!A10</f>
        <v>Y</v>
      </c>
      <c r="B135" s="258" t="str">
        <f ca="1">IF(A135="N",B134,IF(LEN(B134)&lt;&gt;1,"A",IFERROR(CHAR(CODE(LOOKUP(2,1/($B$134:OFFSET(B135,-1,0)&lt;&gt;""),$B$134:OFFSET(B135,-1,0)))+1),"A")))</f>
        <v>A</v>
      </c>
      <c r="C135" s="139">
        <f>'1-FTE Entry'!C10</f>
        <v>0</v>
      </c>
      <c r="D135" s="140">
        <f>IF(AND('1-FTE Entry'!$H10&lt;='Salary and Cost Data'!AH$4,'1-FTE Entry'!$K10&gt;='Salary and Cost Data'!AH$3),1,0)*'1-FTE Entry'!$E10</f>
        <v>0</v>
      </c>
      <c r="E135" s="140">
        <f>'1-FTE Entry'!AG10</f>
        <v>0</v>
      </c>
      <c r="F135" s="143">
        <f>ROUND(IFERROR(SUM('1-FTE Entry'!$S10:$U10)*'1-FTE Entry'!$AG10/'1-FTE Entry'!$E10,0),0)</f>
        <v>0</v>
      </c>
      <c r="G135" s="143">
        <f>ROUND(IFERROR(SUM('1-FTE Entry'!$V10:$X10)*'1-FTE Entry'!$AG10/'1-FTE Entry'!$E10,0),0)</f>
        <v>0</v>
      </c>
      <c r="H135" s="144">
        <f>ROUND(IFERROR(IF('1-FTE Entry'!O10=$B$131,SUM('1-FTE Entry'!$Y10:$Z10),0),0),0)</f>
        <v>0</v>
      </c>
      <c r="I135" s="144">
        <f>SUM(F135:H135)</f>
        <v>0</v>
      </c>
      <c r="J135"/>
      <c r="O135" s="112"/>
      <c r="P135" s="112"/>
      <c r="Q135" s="112"/>
      <c r="R135" s="112"/>
      <c r="T135" s="112"/>
    </row>
    <row r="136" spans="1:20" x14ac:dyDescent="0.25">
      <c r="A136" s="109" t="str">
        <f>'1-FTE Entry'!A11</f>
        <v>Y</v>
      </c>
      <c r="B136" s="258" t="str">
        <f ca="1">IF(A136="N",B135,IF(LEN(B135)&lt;&gt;1,"A",IFERROR(CHAR(CODE(LOOKUP(2,1/($B$134:OFFSET(B136,-1,0)&lt;&gt;""),$B$134:OFFSET(B136,-1,0)))+1),"A")))</f>
        <v>B</v>
      </c>
      <c r="C136" s="139">
        <f>'1-FTE Entry'!C11</f>
        <v>0</v>
      </c>
      <c r="D136" s="140">
        <f>IF(AND('1-FTE Entry'!$H11&lt;='Salary and Cost Data'!AH$4,'1-FTE Entry'!$K11&gt;='Salary and Cost Data'!AH$3),1,0)*'1-FTE Entry'!$E11</f>
        <v>0</v>
      </c>
      <c r="E136" s="140">
        <f>'1-FTE Entry'!AG11</f>
        <v>0</v>
      </c>
      <c r="F136" s="143">
        <f>ROUND(IFERROR(SUM('1-FTE Entry'!$S11:$U11)*'1-FTE Entry'!$AG11/'1-FTE Entry'!$E11,0),0)</f>
        <v>0</v>
      </c>
      <c r="G136" s="143">
        <f>ROUND(IFERROR(SUM('1-FTE Entry'!$V11:$X11)*'1-FTE Entry'!$AG11/'1-FTE Entry'!$E11,0),0)</f>
        <v>0</v>
      </c>
      <c r="H136" s="144">
        <f>ROUND(IFERROR(IF('1-FTE Entry'!O11=$B$131,SUM('1-FTE Entry'!$Y11:$Z11),0),0),0)</f>
        <v>0</v>
      </c>
      <c r="I136" s="144">
        <f>SUM(F136:H136)</f>
        <v>0</v>
      </c>
      <c r="J136"/>
      <c r="O136" s="112"/>
      <c r="P136" s="112"/>
      <c r="Q136" s="112"/>
      <c r="R136" s="112"/>
      <c r="T136" s="112"/>
    </row>
    <row r="137" spans="1:20" x14ac:dyDescent="0.25">
      <c r="A137" s="109" t="str">
        <f>'1-FTE Entry'!A12</f>
        <v>Y</v>
      </c>
      <c r="B137" s="258" t="str">
        <f ca="1">IF(A137="N",B136,IF(LEN(B136)&lt;&gt;1,"A",IFERROR(CHAR(CODE(LOOKUP(2,1/($B$134:OFFSET(B137,-1,0)&lt;&gt;""),$B$134:OFFSET(B137,-1,0)))+1),"A")))</f>
        <v>C</v>
      </c>
      <c r="C137" s="139">
        <f>'1-FTE Entry'!C12</f>
        <v>0</v>
      </c>
      <c r="D137" s="140">
        <f>IF(AND('1-FTE Entry'!$H12&lt;='Salary and Cost Data'!AH$4,'1-FTE Entry'!$K12&gt;='Salary and Cost Data'!AH$3),1,0)*'1-FTE Entry'!$E12</f>
        <v>0</v>
      </c>
      <c r="E137" s="140">
        <f>'1-FTE Entry'!AG12</f>
        <v>0</v>
      </c>
      <c r="F137" s="143">
        <f>ROUND(IFERROR(SUM('1-FTE Entry'!$S12:$U12)*'1-FTE Entry'!$AG12/'1-FTE Entry'!$E12,0),0)</f>
        <v>0</v>
      </c>
      <c r="G137" s="143">
        <f>ROUND(IFERROR(SUM('1-FTE Entry'!$V12:$X12)*'1-FTE Entry'!$AG12/'1-FTE Entry'!$E12,0),0)</f>
        <v>0</v>
      </c>
      <c r="H137" s="144">
        <f>ROUND(IFERROR(IF('1-FTE Entry'!O12=$B$131,SUM('1-FTE Entry'!$Y12:$Z12),0),0),0)</f>
        <v>0</v>
      </c>
      <c r="I137" s="144">
        <f>SUM(F137:H137)</f>
        <v>0</v>
      </c>
      <c r="J137"/>
      <c r="O137" s="112"/>
      <c r="P137" s="112"/>
      <c r="Q137" s="112"/>
      <c r="R137" s="112"/>
      <c r="T137" s="112"/>
    </row>
    <row r="138" spans="1:20" x14ac:dyDescent="0.25">
      <c r="A138" s="109" t="str">
        <f>'1-FTE Entry'!A13</f>
        <v>Y</v>
      </c>
      <c r="B138" s="258" t="str">
        <f ca="1">IF(A138="N",B137,IF(LEN(B137)&lt;&gt;1,"A",IFERROR(CHAR(CODE(LOOKUP(2,1/($B$134:OFFSET(B138,-1,0)&lt;&gt;""),$B$134:OFFSET(B138,-1,0)))+1),"A")))</f>
        <v>D</v>
      </c>
      <c r="C138" s="139">
        <f>'1-FTE Entry'!C13</f>
        <v>0</v>
      </c>
      <c r="D138" s="140">
        <f>IF(AND('1-FTE Entry'!$H13&lt;='Salary and Cost Data'!AH$4,'1-FTE Entry'!$K13&gt;='Salary and Cost Data'!AH$3),1,0)*'1-FTE Entry'!$E13</f>
        <v>0</v>
      </c>
      <c r="E138" s="140">
        <f>'1-FTE Entry'!AG13</f>
        <v>0</v>
      </c>
      <c r="F138" s="143">
        <f>ROUND(IFERROR(SUM('1-FTE Entry'!$S13:$U13)*'1-FTE Entry'!$AG13/'1-FTE Entry'!$E13,0),0)</f>
        <v>0</v>
      </c>
      <c r="G138" s="143">
        <f>ROUND(IFERROR(SUM('1-FTE Entry'!$V13:$X13)*'1-FTE Entry'!$AG13/'1-FTE Entry'!$E13,0),0)</f>
        <v>0</v>
      </c>
      <c r="H138" s="144">
        <f>ROUND(IFERROR(IF('1-FTE Entry'!O13=$B$131,SUM('1-FTE Entry'!$Y13:$Z13),0),0),0)</f>
        <v>0</v>
      </c>
      <c r="I138" s="144">
        <f>SUM(F138:H138)</f>
        <v>0</v>
      </c>
      <c r="J138"/>
      <c r="O138" s="112"/>
      <c r="P138" s="112"/>
      <c r="Q138" s="112"/>
      <c r="R138" s="112"/>
      <c r="T138" s="112"/>
    </row>
    <row r="139" spans="1:20" ht="13.8" thickBot="1" x14ac:dyDescent="0.3">
      <c r="A139" s="109" t="str">
        <f>'1-FTE Entry'!A14</f>
        <v>Y</v>
      </c>
      <c r="B139" s="258" t="str">
        <f ca="1">IF(A139="N",B138,IF(LEN(B138)&lt;&gt;1,"A",IFERROR(CHAR(CODE(LOOKUP(2,1/($B$134:OFFSET(B139,-1,0)&lt;&gt;""),$B$134:OFFSET(B139,-1,0)))+1),"A")))</f>
        <v>E</v>
      </c>
      <c r="C139" s="139">
        <f>'1-FTE Entry'!C14</f>
        <v>0</v>
      </c>
      <c r="D139" s="140">
        <f>IF(AND('1-FTE Entry'!$H14&lt;='Salary and Cost Data'!AH$4,'1-FTE Entry'!$K14&gt;='Salary and Cost Data'!AH$3),1,0)*'1-FTE Entry'!$E14</f>
        <v>0</v>
      </c>
      <c r="E139" s="140">
        <f>'1-FTE Entry'!AG14</f>
        <v>0</v>
      </c>
      <c r="F139" s="143">
        <f>ROUND(IFERROR(SUM('1-FTE Entry'!$S14:$U14)*'1-FTE Entry'!$AG14/'1-FTE Entry'!$E14,0),0)</f>
        <v>0</v>
      </c>
      <c r="G139" s="143">
        <f>ROUND(IFERROR(SUM('1-FTE Entry'!$V14:$X14)*'1-FTE Entry'!$AG14/'1-FTE Entry'!$E14,0),0)</f>
        <v>0</v>
      </c>
      <c r="H139" s="144">
        <f>ROUND(IFERROR(IF('1-FTE Entry'!O14=$B$131,SUM('1-FTE Entry'!$Y14:$Z14),0),0),0)</f>
        <v>0</v>
      </c>
      <c r="I139" s="144">
        <f>SUM(F139:H139)</f>
        <v>0</v>
      </c>
      <c r="J139"/>
      <c r="O139" s="112"/>
      <c r="P139" s="112"/>
      <c r="Q139" s="112"/>
      <c r="R139" s="112"/>
      <c r="T139" s="112"/>
    </row>
    <row r="140" spans="1:20" hidden="1" outlineLevel="1" x14ac:dyDescent="0.25">
      <c r="A140" s="109" t="str">
        <f>'1-FTE Entry'!A15</f>
        <v>N</v>
      </c>
      <c r="B140" s="258" t="str">
        <f ca="1">IF(A140="N",B139,IF(LEN(B139)&lt;&gt;1,"A",IFERROR(CHAR(CODE(LOOKUP(2,1/($B$134:OFFSET(B140,-1,0)&lt;&gt;""),$B$134:OFFSET(B140,-1,0)))+1),"A")))</f>
        <v>E</v>
      </c>
      <c r="C140" s="139">
        <f>'1-FTE Entry'!C15</f>
        <v>0</v>
      </c>
      <c r="D140" s="140">
        <f>IF(AND('1-FTE Entry'!$H15&lt;='Salary and Cost Data'!AH$4,'1-FTE Entry'!$K15&gt;='Salary and Cost Data'!AH$3),1,0)*'1-FTE Entry'!$E15</f>
        <v>0</v>
      </c>
      <c r="E140" s="140">
        <f>'1-FTE Entry'!AG15</f>
        <v>0</v>
      </c>
      <c r="F140" s="143">
        <f>ROUND(IFERROR(SUM('1-FTE Entry'!$S15:$U15)*'1-FTE Entry'!$AG15/'1-FTE Entry'!$E15,0),0)</f>
        <v>0</v>
      </c>
      <c r="G140" s="143">
        <f>ROUND(IFERROR(SUM('1-FTE Entry'!$V15:$X15)*'1-FTE Entry'!$AG15/'1-FTE Entry'!$E15,0),0)</f>
        <v>0</v>
      </c>
      <c r="H140" s="144">
        <f>ROUND(IFERROR(IF('1-FTE Entry'!O15=$B$131,SUM('1-FTE Entry'!$Y15:$Z15),0),0),0)</f>
        <v>0</v>
      </c>
      <c r="I140" s="144">
        <f t="shared" ref="I140:I149" si="6">SUM(F140:H140)</f>
        <v>0</v>
      </c>
      <c r="J140"/>
      <c r="O140" s="112"/>
      <c r="P140" s="112"/>
      <c r="Q140" s="112"/>
      <c r="R140" s="112"/>
      <c r="T140" s="112"/>
    </row>
    <row r="141" spans="1:20" hidden="1" outlineLevel="1" x14ac:dyDescent="0.25">
      <c r="A141" s="109" t="str">
        <f>'1-FTE Entry'!A16</f>
        <v>N</v>
      </c>
      <c r="B141" s="258" t="str">
        <f ca="1">IF(A141="N",B140,IF(LEN(B140)&lt;&gt;1,"A",IFERROR(CHAR(CODE(LOOKUP(2,1/($B$134:OFFSET(B141,-1,0)&lt;&gt;""),$B$134:OFFSET(B141,-1,0)))+1),"A")))</f>
        <v>E</v>
      </c>
      <c r="C141" s="139">
        <f>'1-FTE Entry'!C16</f>
        <v>0</v>
      </c>
      <c r="D141" s="140">
        <f>IF(AND('1-FTE Entry'!$H16&lt;='Salary and Cost Data'!AH$4,'1-FTE Entry'!$K16&gt;='Salary and Cost Data'!AH$3),1,0)*'1-FTE Entry'!$E16</f>
        <v>0</v>
      </c>
      <c r="E141" s="140">
        <f>'1-FTE Entry'!AG16</f>
        <v>0</v>
      </c>
      <c r="F141" s="143">
        <f>ROUND(IFERROR(SUM('1-FTE Entry'!$S16:$U16)*'1-FTE Entry'!$AG16/'1-FTE Entry'!$E16,0),0)</f>
        <v>0</v>
      </c>
      <c r="G141" s="143">
        <f>ROUND(IFERROR(SUM('1-FTE Entry'!$V16:$X16)*'1-FTE Entry'!$AG16/'1-FTE Entry'!$E16,0),0)</f>
        <v>0</v>
      </c>
      <c r="H141" s="144">
        <f>ROUND(IFERROR(IF('1-FTE Entry'!O16=$B$131,SUM('1-FTE Entry'!$Y16:$Z16),0),0),0)</f>
        <v>0</v>
      </c>
      <c r="I141" s="144">
        <f t="shared" si="6"/>
        <v>0</v>
      </c>
      <c r="J141"/>
      <c r="O141" s="112"/>
      <c r="P141" s="112"/>
      <c r="Q141" s="112"/>
      <c r="R141" s="112"/>
      <c r="T141" s="112"/>
    </row>
    <row r="142" spans="1:20" hidden="1" outlineLevel="1" x14ac:dyDescent="0.25">
      <c r="A142" s="109" t="str">
        <f>'1-FTE Entry'!A17</f>
        <v>N</v>
      </c>
      <c r="B142" s="258" t="str">
        <f ca="1">IF(A142="N",B141,IF(LEN(B141)&lt;&gt;1,"A",IFERROR(CHAR(CODE(LOOKUP(2,1/($B$134:OFFSET(B142,-1,0)&lt;&gt;""),$B$134:OFFSET(B142,-1,0)))+1),"A")))</f>
        <v>E</v>
      </c>
      <c r="C142" s="139">
        <f>'1-FTE Entry'!C17</f>
        <v>0</v>
      </c>
      <c r="D142" s="140">
        <f>IF(AND('1-FTE Entry'!$H17&lt;='Salary and Cost Data'!AH$4,'1-FTE Entry'!$K17&gt;='Salary and Cost Data'!AH$3),1,0)*'1-FTE Entry'!$E17</f>
        <v>0</v>
      </c>
      <c r="E142" s="140">
        <f>'1-FTE Entry'!AG17</f>
        <v>0</v>
      </c>
      <c r="F142" s="143">
        <f>ROUND(IFERROR(SUM('1-FTE Entry'!$S17:$U17)*'1-FTE Entry'!$AG17/'1-FTE Entry'!$E17,0),0)</f>
        <v>0</v>
      </c>
      <c r="G142" s="143">
        <f>ROUND(IFERROR(SUM('1-FTE Entry'!$V17:$X17)*'1-FTE Entry'!$AG17/'1-FTE Entry'!$E17,0),0)</f>
        <v>0</v>
      </c>
      <c r="H142" s="144">
        <f>ROUND(IFERROR(IF('1-FTE Entry'!O17=$B$131,SUM('1-FTE Entry'!$Y17:$Z17),0),0),0)</f>
        <v>0</v>
      </c>
      <c r="I142" s="144">
        <f t="shared" si="6"/>
        <v>0</v>
      </c>
      <c r="J142"/>
      <c r="O142" s="112"/>
      <c r="P142" s="112"/>
      <c r="Q142" s="112"/>
      <c r="R142" s="112"/>
      <c r="T142" s="112"/>
    </row>
    <row r="143" spans="1:20" hidden="1" outlineLevel="1" x14ac:dyDescent="0.25">
      <c r="A143" s="109" t="str">
        <f>'1-FTE Entry'!A18</f>
        <v>N</v>
      </c>
      <c r="B143" s="258" t="str">
        <f ca="1">IF(A143="N",B142,IF(LEN(B142)&lt;&gt;1,"A",IFERROR(CHAR(CODE(LOOKUP(2,1/($B$134:OFFSET(B143,-1,0)&lt;&gt;""),$B$134:OFFSET(B143,-1,0)))+1),"A")))</f>
        <v>E</v>
      </c>
      <c r="C143" s="139">
        <f>'1-FTE Entry'!C18</f>
        <v>0</v>
      </c>
      <c r="D143" s="140">
        <f>IF(AND('1-FTE Entry'!$H18&lt;='Salary and Cost Data'!AH$4,'1-FTE Entry'!$K18&gt;='Salary and Cost Data'!AH$3),1,0)*'1-FTE Entry'!$E18</f>
        <v>0</v>
      </c>
      <c r="E143" s="140">
        <f>'1-FTE Entry'!AG18</f>
        <v>0</v>
      </c>
      <c r="F143" s="143">
        <f>ROUND(IFERROR(SUM('1-FTE Entry'!$S18:$U18)*'1-FTE Entry'!$AG18/'1-FTE Entry'!$E18,0),0)</f>
        <v>0</v>
      </c>
      <c r="G143" s="143">
        <f>ROUND(IFERROR(SUM('1-FTE Entry'!$V18:$X18)*'1-FTE Entry'!$AG18/'1-FTE Entry'!$E18,0),0)</f>
        <v>0</v>
      </c>
      <c r="H143" s="144">
        <f>ROUND(IFERROR(IF('1-FTE Entry'!O18=$B$131,SUM('1-FTE Entry'!$Y18:$Z18),0),0),0)</f>
        <v>0</v>
      </c>
      <c r="I143" s="144">
        <f t="shared" si="6"/>
        <v>0</v>
      </c>
      <c r="J143"/>
      <c r="O143" s="112"/>
      <c r="P143" s="112"/>
      <c r="Q143" s="112"/>
      <c r="R143" s="112"/>
      <c r="T143" s="112"/>
    </row>
    <row r="144" spans="1:20" hidden="1" outlineLevel="1" x14ac:dyDescent="0.25">
      <c r="A144" s="109" t="str">
        <f>'1-FTE Entry'!A19</f>
        <v>N</v>
      </c>
      <c r="B144" s="258" t="str">
        <f ca="1">IF(A144="N",B143,IF(LEN(B143)&lt;&gt;1,"A",IFERROR(CHAR(CODE(LOOKUP(2,1/($B$134:OFFSET(B144,-1,0)&lt;&gt;""),$B$134:OFFSET(B144,-1,0)))+1),"A")))</f>
        <v>E</v>
      </c>
      <c r="C144" s="139">
        <f>'1-FTE Entry'!C19</f>
        <v>0</v>
      </c>
      <c r="D144" s="140">
        <f>IF(AND('1-FTE Entry'!$H19&lt;='Salary and Cost Data'!AH$4,'1-FTE Entry'!$K19&gt;='Salary and Cost Data'!AH$3),1,0)*'1-FTE Entry'!$E19</f>
        <v>0</v>
      </c>
      <c r="E144" s="140">
        <f>'1-FTE Entry'!AG19</f>
        <v>0</v>
      </c>
      <c r="F144" s="143">
        <f>ROUND(IFERROR(SUM('1-FTE Entry'!$S19:$U19)*'1-FTE Entry'!$AG19/'1-FTE Entry'!$E19,0),0)</f>
        <v>0</v>
      </c>
      <c r="G144" s="143">
        <f>ROUND(IFERROR(SUM('1-FTE Entry'!$V19:$X19)*'1-FTE Entry'!$AG19/'1-FTE Entry'!$E19,0),0)</f>
        <v>0</v>
      </c>
      <c r="H144" s="144">
        <f>ROUND(IFERROR(IF('1-FTE Entry'!O19=$B$131,SUM('1-FTE Entry'!$Y19:$Z19),0),0),0)</f>
        <v>0</v>
      </c>
      <c r="I144" s="144">
        <f t="shared" si="6"/>
        <v>0</v>
      </c>
      <c r="J144"/>
      <c r="O144" s="112"/>
      <c r="P144" s="112"/>
      <c r="Q144" s="112"/>
      <c r="R144" s="112"/>
      <c r="T144" s="112"/>
    </row>
    <row r="145" spans="1:20" hidden="1" outlineLevel="1" x14ac:dyDescent="0.25">
      <c r="A145" s="109" t="str">
        <f>'1-FTE Entry'!A20</f>
        <v>N</v>
      </c>
      <c r="B145" s="258" t="str">
        <f ca="1">IF(A145="N",B144,IF(LEN(B144)&lt;&gt;1,"A",IFERROR(CHAR(CODE(LOOKUP(2,1/($B$134:OFFSET(B145,-1,0)&lt;&gt;""),$B$134:OFFSET(B145,-1,0)))+1),"A")))</f>
        <v>E</v>
      </c>
      <c r="C145" s="139">
        <f>'1-FTE Entry'!C20</f>
        <v>0</v>
      </c>
      <c r="D145" s="140">
        <f>IF(AND('1-FTE Entry'!$H20&lt;='Salary and Cost Data'!AH$4,'1-FTE Entry'!$K20&gt;='Salary and Cost Data'!AH$3),1,0)*'1-FTE Entry'!$E20</f>
        <v>0</v>
      </c>
      <c r="E145" s="140">
        <f>'1-FTE Entry'!AG20</f>
        <v>0</v>
      </c>
      <c r="F145" s="143">
        <f>ROUND(IFERROR(SUM('1-FTE Entry'!$S20:$U20)*'1-FTE Entry'!$AG20/'1-FTE Entry'!$E20,0),0)</f>
        <v>0</v>
      </c>
      <c r="G145" s="143">
        <f>ROUND(IFERROR(SUM('1-FTE Entry'!$V20:$X20)*'1-FTE Entry'!$AG20/'1-FTE Entry'!$E20,0),0)</f>
        <v>0</v>
      </c>
      <c r="H145" s="144">
        <f>ROUND(IFERROR(IF('1-FTE Entry'!O20=$B$131,SUM('1-FTE Entry'!$Y20:$Z20),0),0),0)</f>
        <v>0</v>
      </c>
      <c r="I145" s="144">
        <f t="shared" si="6"/>
        <v>0</v>
      </c>
      <c r="J145"/>
      <c r="O145" s="112"/>
      <c r="P145" s="112"/>
      <c r="Q145" s="112"/>
      <c r="R145" s="112"/>
      <c r="T145" s="112"/>
    </row>
    <row r="146" spans="1:20" hidden="1" outlineLevel="1" x14ac:dyDescent="0.25">
      <c r="A146" s="109" t="str">
        <f>'1-FTE Entry'!A21</f>
        <v>N</v>
      </c>
      <c r="B146" s="258" t="str">
        <f ca="1">IF(A146="N",B145,IF(LEN(B145)&lt;&gt;1,"A",IFERROR(CHAR(CODE(LOOKUP(2,1/($B$134:OFFSET(B146,-1,0)&lt;&gt;""),$B$134:OFFSET(B146,-1,0)))+1),"A")))</f>
        <v>E</v>
      </c>
      <c r="C146" s="139">
        <f>'1-FTE Entry'!C21</f>
        <v>0</v>
      </c>
      <c r="D146" s="140">
        <f>IF(AND('1-FTE Entry'!$H21&lt;='Salary and Cost Data'!AH$4,'1-FTE Entry'!$K21&gt;='Salary and Cost Data'!AH$3),1,0)*'1-FTE Entry'!$E21</f>
        <v>0</v>
      </c>
      <c r="E146" s="140">
        <f>'1-FTE Entry'!AG21</f>
        <v>0</v>
      </c>
      <c r="F146" s="143">
        <f>ROUND(IFERROR(SUM('1-FTE Entry'!$S21:$U21)*'1-FTE Entry'!$AG21/'1-FTE Entry'!$E21,0),0)</f>
        <v>0</v>
      </c>
      <c r="G146" s="143">
        <f>ROUND(IFERROR(SUM('1-FTE Entry'!$V21:$X21)*'1-FTE Entry'!$AG21/'1-FTE Entry'!$E21,0),0)</f>
        <v>0</v>
      </c>
      <c r="H146" s="144">
        <f>ROUND(IFERROR(IF('1-FTE Entry'!O21=$B$131,SUM('1-FTE Entry'!$Y21:$Z21),0),0),0)</f>
        <v>0</v>
      </c>
      <c r="I146" s="144">
        <f t="shared" si="6"/>
        <v>0</v>
      </c>
      <c r="J146"/>
      <c r="O146" s="112"/>
      <c r="P146" s="112"/>
      <c r="Q146" s="112"/>
      <c r="R146" s="112"/>
      <c r="T146" s="112"/>
    </row>
    <row r="147" spans="1:20" hidden="1" outlineLevel="1" x14ac:dyDescent="0.25">
      <c r="A147" s="109" t="str">
        <f>'1-FTE Entry'!A22</f>
        <v>N</v>
      </c>
      <c r="B147" s="258" t="str">
        <f ca="1">IF(A147="N",B146,IF(LEN(B146)&lt;&gt;1,"A",IFERROR(CHAR(CODE(LOOKUP(2,1/($B$134:OFFSET(B147,-1,0)&lt;&gt;""),$B$134:OFFSET(B147,-1,0)))+1),"A")))</f>
        <v>E</v>
      </c>
      <c r="C147" s="139">
        <f>'1-FTE Entry'!C22</f>
        <v>0</v>
      </c>
      <c r="D147" s="140">
        <f>IF(AND('1-FTE Entry'!$H22&lt;='Salary and Cost Data'!AH$4,'1-FTE Entry'!$K22&gt;='Salary and Cost Data'!AH$3),1,0)*'1-FTE Entry'!$E22</f>
        <v>0</v>
      </c>
      <c r="E147" s="140">
        <f>'1-FTE Entry'!AG22</f>
        <v>0</v>
      </c>
      <c r="F147" s="143">
        <f>ROUND(IFERROR(SUM('1-FTE Entry'!$S22:$U22)*'1-FTE Entry'!$AG22/'1-FTE Entry'!$E22,0),0)</f>
        <v>0</v>
      </c>
      <c r="G147" s="143">
        <f>ROUND(IFERROR(SUM('1-FTE Entry'!$V22:$X22)*'1-FTE Entry'!$AG22/'1-FTE Entry'!$E22,0),0)</f>
        <v>0</v>
      </c>
      <c r="H147" s="144">
        <f>ROUND(IFERROR(IF('1-FTE Entry'!O22=$B$131,SUM('1-FTE Entry'!$Y22:$Z22),0),0),0)</f>
        <v>0</v>
      </c>
      <c r="I147" s="144">
        <f t="shared" si="6"/>
        <v>0</v>
      </c>
      <c r="J147"/>
      <c r="O147" s="112"/>
      <c r="P147" s="112"/>
      <c r="Q147" s="112"/>
      <c r="R147" s="112"/>
      <c r="T147" s="112"/>
    </row>
    <row r="148" spans="1:20" hidden="1" outlineLevel="1" x14ac:dyDescent="0.25">
      <c r="A148" s="109" t="str">
        <f>'1-FTE Entry'!A23</f>
        <v>N</v>
      </c>
      <c r="B148" s="258" t="str">
        <f ca="1">IF(A148="N",B147,IF(LEN(B147)&lt;&gt;1,"A",IFERROR(CHAR(CODE(LOOKUP(2,1/($B$134:OFFSET(B148,-1,0)&lt;&gt;""),$B$134:OFFSET(B148,-1,0)))+1),"A")))</f>
        <v>E</v>
      </c>
      <c r="C148" s="139">
        <f>'1-FTE Entry'!C23</f>
        <v>0</v>
      </c>
      <c r="D148" s="140">
        <f>IF(AND('1-FTE Entry'!$H23&lt;='Salary and Cost Data'!AH$4,'1-FTE Entry'!$K23&gt;='Salary and Cost Data'!AH$3),1,0)*'1-FTE Entry'!$E23</f>
        <v>0</v>
      </c>
      <c r="E148" s="140">
        <f>'1-FTE Entry'!AG23</f>
        <v>0</v>
      </c>
      <c r="F148" s="143">
        <f>ROUND(IFERROR(SUM('1-FTE Entry'!$S23:$U23)*'1-FTE Entry'!$AG23/'1-FTE Entry'!$E23,0),0)</f>
        <v>0</v>
      </c>
      <c r="G148" s="143">
        <f>ROUND(IFERROR(SUM('1-FTE Entry'!$V23:$X23)*'1-FTE Entry'!$AG23/'1-FTE Entry'!$E23,0),0)</f>
        <v>0</v>
      </c>
      <c r="H148" s="144">
        <f>ROUND(IFERROR(IF('1-FTE Entry'!O23=$B$131,SUM('1-FTE Entry'!$Y23:$Z23),0),0),0)</f>
        <v>0</v>
      </c>
      <c r="I148" s="144">
        <f t="shared" si="6"/>
        <v>0</v>
      </c>
      <c r="J148"/>
      <c r="O148" s="112"/>
      <c r="P148" s="112"/>
      <c r="Q148" s="112"/>
      <c r="R148" s="112"/>
      <c r="T148" s="112"/>
    </row>
    <row r="149" spans="1:20" ht="13.8" hidden="1" outlineLevel="1" thickBot="1" x14ac:dyDescent="0.3">
      <c r="A149" s="109" t="str">
        <f>'1-FTE Entry'!A24</f>
        <v>N</v>
      </c>
      <c r="B149" s="258" t="str">
        <f ca="1">IF(A149="N",B148,IF(LEN(B148)&lt;&gt;1,"A",IFERROR(CHAR(CODE(LOOKUP(2,1/($B$134:OFFSET(B149,-1,0)&lt;&gt;""),$B$134:OFFSET(B149,-1,0)))+1),"A")))</f>
        <v>E</v>
      </c>
      <c r="C149" s="139">
        <f>'1-FTE Entry'!C24</f>
        <v>0</v>
      </c>
      <c r="D149" s="140">
        <f>IF(AND('1-FTE Entry'!$H24&lt;='Salary and Cost Data'!AH$4,'1-FTE Entry'!$K24&gt;='Salary and Cost Data'!AH$3),1,0)*'1-FTE Entry'!$E24</f>
        <v>0</v>
      </c>
      <c r="E149" s="140">
        <f>'1-FTE Entry'!AG24</f>
        <v>0</v>
      </c>
      <c r="F149" s="143">
        <f>ROUND(IFERROR(SUM('1-FTE Entry'!$S24:$U24)*'1-FTE Entry'!$AG24/'1-FTE Entry'!$E24,0),0)</f>
        <v>0</v>
      </c>
      <c r="G149" s="143">
        <f>ROUND(IFERROR(SUM('1-FTE Entry'!$V24:$X24)*'1-FTE Entry'!$AG24/'1-FTE Entry'!$E24,0),0)</f>
        <v>0</v>
      </c>
      <c r="H149" s="144">
        <f>ROUND(IFERROR(IF('1-FTE Entry'!O24=$B$131,SUM('1-FTE Entry'!$Y24:$Z24),0),0),0)</f>
        <v>0</v>
      </c>
      <c r="I149" s="144">
        <f t="shared" si="6"/>
        <v>0</v>
      </c>
      <c r="J149"/>
      <c r="O149" s="112"/>
      <c r="P149" s="112"/>
      <c r="Q149" s="112"/>
      <c r="R149" s="112"/>
      <c r="T149" s="112"/>
    </row>
    <row r="150" spans="1:20" ht="13.8" collapsed="1" thickTop="1" x14ac:dyDescent="0.25">
      <c r="B150" s="344" t="str">
        <f ca="1">IFERROR(CHAR(CODE(LOOKUP(2,1/(B135:OFFSET(B150,-1,0)&lt;&gt;""),B135:OFFSET(B150,-1,0)))+1),"A")</f>
        <v>F</v>
      </c>
      <c r="C150" s="355" t="s">
        <v>1608</v>
      </c>
      <c r="D150" s="346">
        <f ca="1">SUMIFS(D135:OFFSET(D150,-1,0),$A135:OFFSET($A150,-1,0),"Y")</f>
        <v>0</v>
      </c>
      <c r="E150" s="346">
        <f ca="1">SUMIFS(E135:OFFSET(E150,-1,0),$A135:OFFSET($A150,-1,0),"Y")</f>
        <v>0</v>
      </c>
      <c r="F150" s="347">
        <f ca="1">SUMIFS(F135:OFFSET(F150,-1,0),$A135:OFFSET($A150,-1,0),"Y")</f>
        <v>0</v>
      </c>
      <c r="G150" s="348">
        <f ca="1">SUMIFS(G135:OFFSET(G150,-1,0),$A135:OFFSET($A150,-1,0),"Y")</f>
        <v>0</v>
      </c>
      <c r="H150" s="348">
        <f ca="1">SUMIFS(H135:OFFSET(H150,-1,0),$A135:OFFSET($A150,-1,0),"Y")</f>
        <v>0</v>
      </c>
      <c r="I150" s="348">
        <f ca="1">SUMIFS(I135:OFFSET(I150,-1,0),$A135:OFFSET($A150,-1,0),"Y")</f>
        <v>0</v>
      </c>
      <c r="J150"/>
      <c r="K150" s="173" t="s">
        <v>1819</v>
      </c>
      <c r="O150" s="112"/>
      <c r="P150" s="112"/>
      <c r="Q150" s="112"/>
      <c r="R150" s="112"/>
      <c r="T150" s="112"/>
    </row>
    <row r="152" spans="1:20" s="304" customFormat="1" ht="19.95" customHeight="1" x14ac:dyDescent="0.25">
      <c r="A152" s="301"/>
      <c r="B152" s="114" t="s">
        <v>1895</v>
      </c>
      <c r="C152" s="302"/>
      <c r="D152" s="303"/>
      <c r="E152" s="303"/>
      <c r="F152" s="303"/>
      <c r="G152" s="303"/>
      <c r="H152" s="303"/>
      <c r="I152" s="303"/>
      <c r="J152" s="301"/>
      <c r="T152" s="301"/>
    </row>
    <row r="153" spans="1:20" ht="26.4" x14ac:dyDescent="0.25">
      <c r="A153" s="108" t="s">
        <v>1734</v>
      </c>
      <c r="B153" s="339" t="s">
        <v>1612</v>
      </c>
      <c r="C153" s="340" t="s">
        <v>1613</v>
      </c>
      <c r="D153" s="350" t="s">
        <v>1615</v>
      </c>
      <c r="E153" s="341" t="s">
        <v>1614</v>
      </c>
      <c r="F153" s="597" t="s">
        <v>1830</v>
      </c>
      <c r="G153" s="597"/>
      <c r="H153" s="597"/>
      <c r="I153" s="343" t="s">
        <v>1609</v>
      </c>
      <c r="J153" s="353" t="s">
        <v>1588</v>
      </c>
      <c r="K153" s="116"/>
      <c r="O153" s="112"/>
    </row>
    <row r="154" spans="1:20" x14ac:dyDescent="0.25">
      <c r="A154" s="109" t="s">
        <v>1727</v>
      </c>
      <c r="B154" s="342" t="str">
        <f ca="1">IF(A154="N",B153,IF(LEN(B153)&lt;&gt;1,"A",IFERROR(CHAR(CODE(LOOKUP(2,1/($B$153:OFFSET(B154,-1,0)&lt;&gt;""),$B$153:OFFSET(B154,-1,0)))+1),"A")))</f>
        <v>A</v>
      </c>
      <c r="C154" s="120" t="s">
        <v>1837</v>
      </c>
      <c r="D154" s="222">
        <v>1</v>
      </c>
      <c r="E154" s="121">
        <f ca="1">'1-FTE Entry'!$AG$38</f>
        <v>0</v>
      </c>
      <c r="F154" s="604" t="str">
        <f ca="1">"FTE Entry Tab, "&amp;LEFT('1-FTE Entry'!$B$27,7)&amp;", Row "&amp;'1-FTE Entry'!$B$38</f>
        <v>FTE Entry Tab, Table 3, Row E</v>
      </c>
      <c r="G154" s="604"/>
      <c r="H154" s="604"/>
      <c r="I154" s="145">
        <f>ROUND(SUMIFS('1-FTE Entry'!$AG$29:$AG$37,'1-FTE Entry'!$A$29:$A$37,"Y",'1-FTE Entry'!$L$29:$L$37,"Bill"),0)</f>
        <v>0</v>
      </c>
      <c r="J154" s="145">
        <f ca="1">ROUND(SUMIFS('1-FTE Entry'!$AG$29:$AG$37,'1-FTE Entry'!$A$29:$A$37,"Y",'1-FTE Entry'!$L$29:$L$37,"Central"),0)</f>
        <v>0</v>
      </c>
      <c r="O154" s="112"/>
    </row>
    <row r="155" spans="1:20" x14ac:dyDescent="0.25">
      <c r="A155" s="109" t="s">
        <v>1727</v>
      </c>
      <c r="B155" s="342" t="str">
        <f ca="1">IF(A155="N",B154,IF(LEN(B154)&lt;&gt;1,"A",IFERROR(CHAR(CODE(LOOKUP(2,1/($B$153:OFFSET(B155,-1,0)&lt;&gt;""),$B$153:OFFSET(B155,-1,0)))+1),"A")))</f>
        <v>B</v>
      </c>
      <c r="C155" s="120" t="s">
        <v>1844</v>
      </c>
      <c r="D155" s="222">
        <v>1</v>
      </c>
      <c r="E155" s="223">
        <f ca="1">'1-FTE Entry'!$AG$53</f>
        <v>0</v>
      </c>
      <c r="F155" s="604" t="str">
        <f ca="1">"FTE Entry Tab, "&amp;LEFT('1-FTE Entry'!$B$41,7)&amp;", Row "&amp;'1-FTE Entry'!$B$53</f>
        <v>FTE Entry Tab, Table 4, Row I</v>
      </c>
      <c r="G155" s="604"/>
      <c r="H155" s="604"/>
      <c r="I155" s="145">
        <f>ROUND(SUMIFS('1-FTE Entry'!$AG$44:$AG$52,'1-FTE Entry'!$A$44:$A$52,"Y",'1-FTE Entry'!$L$44:$L$52,"Bill"),0)</f>
        <v>0</v>
      </c>
      <c r="J155" s="145">
        <f>ROUND(SUMIFS('1-FTE Entry'!$AG$44:$AG$52,'1-FTE Entry'!$A$44:$A$52,"Y",'1-FTE Entry'!$L$44:$L$52,"Central"),0)</f>
        <v>0</v>
      </c>
      <c r="O155" s="112"/>
    </row>
    <row r="156" spans="1:20" x14ac:dyDescent="0.25">
      <c r="A156" s="109" t="s">
        <v>1727</v>
      </c>
      <c r="B156" s="342" t="str">
        <f ca="1">IF(A156="N",B155,IF(LEN(B155)&lt;&gt;1,"A",IFERROR(CHAR(CODE(LOOKUP(2,1/($B$153:OFFSET(B156,-1,0)&lt;&gt;""),$B$153:OFFSET(B156,-1,0)))+1),"A")))</f>
        <v>C</v>
      </c>
      <c r="C156" s="122" t="s">
        <v>28</v>
      </c>
      <c r="D156" s="123">
        <v>0</v>
      </c>
      <c r="E156" s="124">
        <f>INDEX('Salary and Cost Data'!$Z:$Z,MATCH('2-Expenditures'!C156,'Salary and Cost Data'!$Y:$Y,0))</f>
        <v>133.74</v>
      </c>
      <c r="F156" s="596"/>
      <c r="G156" s="596"/>
      <c r="H156" s="596"/>
      <c r="I156" s="146">
        <f>ROUND(IF(D156&gt;=100,D156*E156,0),0)</f>
        <v>0</v>
      </c>
      <c r="J156" s="426"/>
      <c r="O156" s="112"/>
    </row>
    <row r="157" spans="1:20" x14ac:dyDescent="0.25">
      <c r="A157" s="109" t="s">
        <v>1727</v>
      </c>
      <c r="B157" s="342" t="str">
        <f ca="1">IF(A157="N",B156,IF(LEN(B156)&lt;&gt;1,"A",IFERROR(CHAR(CODE(LOOKUP(2,1/($B$153:OFFSET(B157,-1,0)&lt;&gt;""),$B$153:OFFSET(B157,-1,0)))+1),"A")))</f>
        <v>D</v>
      </c>
      <c r="C157" s="122" t="s">
        <v>1659</v>
      </c>
      <c r="D157" s="123">
        <v>0</v>
      </c>
      <c r="E157" s="124">
        <f>INDEX('Salary and Cost Data'!$Z:$Z,MATCH('2-Expenditures'!C157,'Salary and Cost Data'!$Y:$Y,0))</f>
        <v>137</v>
      </c>
      <c r="F157" s="596"/>
      <c r="G157" s="596"/>
      <c r="H157" s="596"/>
      <c r="I157" s="146">
        <f>ROUND(D157*E157,0)</f>
        <v>0</v>
      </c>
      <c r="J157" s="427"/>
      <c r="O157" s="112"/>
    </row>
    <row r="158" spans="1:20" x14ac:dyDescent="0.25">
      <c r="A158" s="109" t="s">
        <v>1727</v>
      </c>
      <c r="B158" s="342" t="str">
        <f ca="1">IF(A158="N",B157,IF(LEN(B157)&lt;&gt;1,"A",IFERROR(CHAR(CODE(LOOKUP(2,1/($B$153:OFFSET(B158,-1,0)&lt;&gt;""),$B$153:OFFSET(B158,-1,0)))+1),"A")))</f>
        <v>E</v>
      </c>
      <c r="C158" s="122" t="s">
        <v>1723</v>
      </c>
      <c r="D158" s="123">
        <v>0</v>
      </c>
      <c r="E158" s="124">
        <f>INDEX('Salary and Cost Data'!$Z:$Z,MATCH('2-Expenditures'!C158,'Salary and Cost Data'!$Y:$Y,0))</f>
        <v>215</v>
      </c>
      <c r="F158" s="596"/>
      <c r="G158" s="596"/>
      <c r="H158" s="596"/>
      <c r="I158" s="146">
        <f t="shared" ref="I158:I167" si="7">ROUND(D158*E158,0)</f>
        <v>0</v>
      </c>
      <c r="J158" s="427"/>
      <c r="O158" s="112"/>
    </row>
    <row r="159" spans="1:20" x14ac:dyDescent="0.25">
      <c r="A159" s="109" t="s">
        <v>1727</v>
      </c>
      <c r="B159" s="342" t="str">
        <f ca="1">IF(A159="N",B158,IF(LEN(B158)&lt;&gt;1,"A",IFERROR(CHAR(CODE(LOOKUP(2,1/($B$153:OFFSET(B159,-1,0)&lt;&gt;""),$B$153:OFFSET(B159,-1,0)))+1),"A")))</f>
        <v>F</v>
      </c>
      <c r="C159" s="122" t="s">
        <v>52</v>
      </c>
      <c r="D159" s="125">
        <v>0</v>
      </c>
      <c r="E159" s="124">
        <f>INDEX('Salary and Cost Data'!$Z:$Z,MATCH('2-Expenditures'!C159,'Salary and Cost Data'!$Y:$Y,0))</f>
        <v>0.63</v>
      </c>
      <c r="F159" s="596"/>
      <c r="G159" s="596"/>
      <c r="H159" s="596"/>
      <c r="I159" s="146">
        <f t="shared" si="7"/>
        <v>0</v>
      </c>
      <c r="J159" s="427"/>
      <c r="O159" s="112"/>
    </row>
    <row r="160" spans="1:20" x14ac:dyDescent="0.25">
      <c r="A160" s="109" t="s">
        <v>1727</v>
      </c>
      <c r="B160" s="342" t="str">
        <f ca="1">IF(A160="N",B159,IF(LEN(B159)&lt;&gt;1,"A",IFERROR(CHAR(CODE(LOOKUP(2,1/($B$153:OFFSET(B160,-1,0)&lt;&gt;""),$B$153:OFFSET(B160,-1,0)))+1),"A")))</f>
        <v>G</v>
      </c>
      <c r="C160" s="122" t="s">
        <v>57</v>
      </c>
      <c r="D160" s="125">
        <v>0</v>
      </c>
      <c r="E160" s="124">
        <f>INDEX('Salary and Cost Data'!$Z:$Z,MATCH('2-Expenditures'!C160,'Salary and Cost Data'!$Y:$Y,0))</f>
        <v>0.67</v>
      </c>
      <c r="F160" s="596"/>
      <c r="G160" s="596"/>
      <c r="H160" s="596"/>
      <c r="I160" s="146">
        <f t="shared" si="7"/>
        <v>0</v>
      </c>
      <c r="J160" s="427"/>
      <c r="O160" s="112"/>
    </row>
    <row r="161" spans="1:20" hidden="1" outlineLevel="1" x14ac:dyDescent="0.25">
      <c r="A161" s="109" t="s">
        <v>1735</v>
      </c>
      <c r="B161" s="342" t="str">
        <f ca="1">IF(A161="N",B160,IF(LEN(B160)&lt;&gt;1,"A",IFERROR(CHAR(CODE(LOOKUP(2,1/($B$153:OFFSET(B161,-1,0)&lt;&gt;""),$B$153:OFFSET(B161,-1,0)))+1),"A")))</f>
        <v>G</v>
      </c>
      <c r="C161" s="122" t="s">
        <v>62</v>
      </c>
      <c r="D161" s="123">
        <v>0</v>
      </c>
      <c r="E161" s="124">
        <f>INDEX('Salary and Cost Data'!$Z:$Z,MATCH('2-Expenditures'!C161,'Salary and Cost Data'!$Y:$Y,0))</f>
        <v>231.75</v>
      </c>
      <c r="F161" s="596"/>
      <c r="G161" s="596"/>
      <c r="H161" s="596"/>
      <c r="I161" s="146">
        <f t="shared" si="7"/>
        <v>0</v>
      </c>
      <c r="J161" s="427"/>
      <c r="K161" s="102"/>
      <c r="O161" s="112"/>
    </row>
    <row r="162" spans="1:20" hidden="1" outlineLevel="1" x14ac:dyDescent="0.25">
      <c r="A162" s="109" t="s">
        <v>1735</v>
      </c>
      <c r="B162" s="342" t="str">
        <f ca="1">IF(A162="N",B161,IF(LEN(B161)&lt;&gt;1,"A",IFERROR(CHAR(CODE(LOOKUP(2,1/($B$153:OFFSET(B162,-1,0)&lt;&gt;""),$B$153:OFFSET(B162,-1,0)))+1),"A")))</f>
        <v>G</v>
      </c>
      <c r="C162" s="122" t="s">
        <v>1939</v>
      </c>
      <c r="D162" s="123">
        <v>0</v>
      </c>
      <c r="E162" s="124">
        <f>INDEX('Salary and Cost Data'!$Z:$Z,MATCH('2-Expenditures'!C162,'Salary and Cost Data'!$Y:$Y,0))</f>
        <v>35</v>
      </c>
      <c r="F162" s="596"/>
      <c r="G162" s="596"/>
      <c r="H162" s="596"/>
      <c r="I162" s="146">
        <f t="shared" si="7"/>
        <v>0</v>
      </c>
      <c r="J162" s="427"/>
      <c r="O162" s="112"/>
    </row>
    <row r="163" spans="1:20" hidden="1" outlineLevel="1" x14ac:dyDescent="0.25">
      <c r="A163" s="109" t="s">
        <v>1735</v>
      </c>
      <c r="B163" s="342" t="str">
        <f ca="1">IF(A163="N",B162,IF(LEN(B162)&lt;&gt;1,"A",IFERROR(CHAR(CODE(LOOKUP(2,1/($B$153:OFFSET(B163,-1,0)&lt;&gt;""),$B$153:OFFSET(B163,-1,0)))+1),"A")))</f>
        <v>G</v>
      </c>
      <c r="C163" s="122" t="s">
        <v>71</v>
      </c>
      <c r="D163" s="123">
        <v>0</v>
      </c>
      <c r="E163" s="124">
        <f>INDEX('Salary and Cost Data'!$Z:$Z,MATCH('2-Expenditures'!C163,'Salary and Cost Data'!$Y:$Y,0))</f>
        <v>38</v>
      </c>
      <c r="F163" s="596"/>
      <c r="G163" s="596"/>
      <c r="H163" s="596"/>
      <c r="I163" s="146">
        <f t="shared" si="7"/>
        <v>0</v>
      </c>
      <c r="J163" s="427"/>
      <c r="O163" s="112"/>
    </row>
    <row r="164" spans="1:20" hidden="1" outlineLevel="1" x14ac:dyDescent="0.25">
      <c r="A164" s="109" t="s">
        <v>1735</v>
      </c>
      <c r="B164" s="342" t="str">
        <f ca="1">IF(A164="N",B163,IF(LEN(B163)&lt;&gt;1,"A",IFERROR(CHAR(CODE(LOOKUP(2,1/($B$153:OFFSET(B164,-1,0)&lt;&gt;""),$B$153:OFFSET(B164,-1,0)))+1),"A")))</f>
        <v>G</v>
      </c>
      <c r="C164" s="122" t="s">
        <v>75</v>
      </c>
      <c r="D164" s="123">
        <v>0</v>
      </c>
      <c r="E164" s="124">
        <f>INDEX('Salary and Cost Data'!$Z:$Z,MATCH('2-Expenditures'!C164,'Salary and Cost Data'!$Y:$Y,0))</f>
        <v>32</v>
      </c>
      <c r="F164" s="596"/>
      <c r="G164" s="596"/>
      <c r="H164" s="596"/>
      <c r="I164" s="146">
        <f t="shared" si="7"/>
        <v>0</v>
      </c>
      <c r="J164" s="427"/>
      <c r="O164" s="112"/>
    </row>
    <row r="165" spans="1:20" hidden="1" outlineLevel="1" x14ac:dyDescent="0.25">
      <c r="A165" s="109" t="s">
        <v>1735</v>
      </c>
      <c r="B165" s="342" t="str">
        <f ca="1">IF(A165="N",B164,IF(LEN(B164)&lt;&gt;1,"A",IFERROR(CHAR(CODE(LOOKUP(2,1/($B$153:OFFSET(B165,-1,0)&lt;&gt;""),$B$153:OFFSET(B165,-1,0)))+1),"A")))</f>
        <v>G</v>
      </c>
      <c r="C165" s="21" t="s">
        <v>2167</v>
      </c>
      <c r="D165" s="123">
        <v>0</v>
      </c>
      <c r="E165" s="124">
        <f>INDEX('Salary and Cost Data'!$Z:$Z,MATCH('2-Expenditures'!C165,'Salary and Cost Data'!$Y:$Y,0))</f>
        <v>261</v>
      </c>
      <c r="F165" s="601"/>
      <c r="G165" s="601"/>
      <c r="H165" s="601"/>
      <c r="I165" s="146">
        <f t="shared" si="7"/>
        <v>0</v>
      </c>
      <c r="J165" s="427"/>
      <c r="O165" s="112"/>
    </row>
    <row r="166" spans="1:20" collapsed="1" x14ac:dyDescent="0.25">
      <c r="A166" s="109" t="s">
        <v>1735</v>
      </c>
      <c r="B166" s="342" t="str">
        <f ca="1">IF(A166="N",B165,IF(LEN(B165)&lt;&gt;1,"A",IFERROR(CHAR(CODE(LOOKUP(2,1/($B$153:OFFSET(B166,-1,0)&lt;&gt;""),$B$153:OFFSET(B166,-1,0)))+1),"A")))</f>
        <v>G</v>
      </c>
      <c r="C166" s="126"/>
      <c r="D166" s="127"/>
      <c r="E166" s="128"/>
      <c r="F166" s="601"/>
      <c r="G166" s="601"/>
      <c r="H166" s="601"/>
      <c r="I166" s="146">
        <f t="shared" si="7"/>
        <v>0</v>
      </c>
      <c r="J166" s="427"/>
      <c r="K166" s="173" t="s">
        <v>1858</v>
      </c>
      <c r="O166" s="112"/>
    </row>
    <row r="167" spans="1:20" ht="13.8" thickBot="1" x14ac:dyDescent="0.3">
      <c r="A167" s="109" t="s">
        <v>1735</v>
      </c>
      <c r="B167" s="342" t="str">
        <f ca="1">IF(A167="N",B166,IF(LEN(B166)&lt;&gt;1,"A",IFERROR(CHAR(CODE(LOOKUP(2,1/($B$153:OFFSET(B167,-1,0)&lt;&gt;""),$B$153:OFFSET(B167,-1,0)))+1),"A")))</f>
        <v>G</v>
      </c>
      <c r="C167" s="126"/>
      <c r="D167" s="127"/>
      <c r="E167" s="128"/>
      <c r="F167" s="601"/>
      <c r="G167" s="601"/>
      <c r="H167" s="601"/>
      <c r="I167" s="146">
        <f t="shared" si="7"/>
        <v>0</v>
      </c>
      <c r="J167" s="427"/>
      <c r="O167" s="112"/>
    </row>
    <row r="168" spans="1:20" ht="13.8" thickTop="1" x14ac:dyDescent="0.25">
      <c r="B168" s="344" t="str">
        <f ca="1">IFERROR(CHAR(CODE(LOOKUP(2,1/(B154:OFFSET(B168,-1,0)&lt;&gt;""),B154:OFFSET(B168,-1,0)))+1),"A")</f>
        <v>H</v>
      </c>
      <c r="C168" s="602" t="s">
        <v>1616</v>
      </c>
      <c r="D168" s="603"/>
      <c r="E168" s="603"/>
      <c r="F168" s="603"/>
      <c r="G168" s="603"/>
      <c r="H168" s="603"/>
      <c r="I168" s="354">
        <f ca="1">SUMIFS(I154:OFFSET(I168,-1,0),$A154:OFFSET($A168,-1,0),"Y")</f>
        <v>0</v>
      </c>
      <c r="J168" s="348">
        <f ca="1">SUMIFS(J154:OFFSET(J168,-1,0),$A154:OFFSET($A168,-1,0),"Y")</f>
        <v>0</v>
      </c>
      <c r="O168" s="112"/>
    </row>
    <row r="169" spans="1:20" x14ac:dyDescent="0.25">
      <c r="D169" s="129"/>
      <c r="E169" s="129"/>
      <c r="F169" s="129"/>
      <c r="G169" s="129"/>
      <c r="H169" s="129"/>
      <c r="I169" s="129"/>
      <c r="J169" s="110"/>
      <c r="O169" s="112"/>
    </row>
    <row r="170" spans="1:20" s="304" customFormat="1" ht="19.95" customHeight="1" x14ac:dyDescent="0.25">
      <c r="A170" s="301"/>
      <c r="B170" s="114" t="s">
        <v>1894</v>
      </c>
      <c r="C170" s="302"/>
      <c r="D170" s="303"/>
      <c r="E170" s="303"/>
      <c r="F170" s="303"/>
      <c r="G170" s="303"/>
      <c r="H170" s="303"/>
      <c r="I170" s="303"/>
      <c r="J170" s="301"/>
      <c r="T170" s="301"/>
    </row>
    <row r="171" spans="1:20" ht="26.4" x14ac:dyDescent="0.25">
      <c r="A171" s="108" t="s">
        <v>1734</v>
      </c>
      <c r="B171" s="339" t="s">
        <v>1612</v>
      </c>
      <c r="C171" s="349" t="s">
        <v>1613</v>
      </c>
      <c r="D171" s="350" t="s">
        <v>1615</v>
      </c>
      <c r="E171" s="350" t="s">
        <v>1614</v>
      </c>
      <c r="F171" s="597" t="s">
        <v>1830</v>
      </c>
      <c r="G171" s="597"/>
      <c r="H171" s="597"/>
      <c r="I171" s="351" t="s">
        <v>1609</v>
      </c>
      <c r="J171"/>
      <c r="O171" s="112"/>
    </row>
    <row r="172" spans="1:20" x14ac:dyDescent="0.25">
      <c r="A172" s="109" t="s">
        <v>1727</v>
      </c>
      <c r="B172" s="342" t="str">
        <f ca="1">IF(A172="N",B171,IF(LEN(B171)&lt;&gt;1,"A",IFERROR(CHAR(CODE(LOOKUP(2,1/($B$171:OFFSET(B172,-1,0)&lt;&gt;""),$B$171:OFFSET(B172,-1,0)))+1),"A")))</f>
        <v>A</v>
      </c>
      <c r="C172" s="130"/>
      <c r="D172" s="131"/>
      <c r="E172" s="132"/>
      <c r="F172" s="596"/>
      <c r="G172" s="596"/>
      <c r="H172" s="596"/>
      <c r="I172" s="121">
        <f t="shared" ref="I172:I186" si="8">ROUND(D172*E172,0)</f>
        <v>0</v>
      </c>
      <c r="J172"/>
      <c r="K172" s="104"/>
      <c r="O172" s="112"/>
    </row>
    <row r="173" spans="1:20" x14ac:dyDescent="0.25">
      <c r="A173" s="109" t="s">
        <v>1727</v>
      </c>
      <c r="B173" s="342" t="str">
        <f ca="1">IF(A173="N",B172,IF(LEN(B172)&lt;&gt;1,"A",IFERROR(CHAR(CODE(LOOKUP(2,1/($B$171:OFFSET(B173,-1,0)&lt;&gt;""),$B$171:OFFSET(B173,-1,0)))+1),"A")))</f>
        <v>B</v>
      </c>
      <c r="C173" s="130"/>
      <c r="D173" s="131"/>
      <c r="E173" s="132"/>
      <c r="F173" s="596"/>
      <c r="G173" s="596"/>
      <c r="H173" s="596"/>
      <c r="I173" s="121">
        <f t="shared" si="8"/>
        <v>0</v>
      </c>
      <c r="J173"/>
      <c r="K173" s="104"/>
      <c r="O173" s="112"/>
    </row>
    <row r="174" spans="1:20" x14ac:dyDescent="0.25">
      <c r="A174" s="109" t="s">
        <v>1727</v>
      </c>
      <c r="B174" s="342" t="str">
        <f ca="1">IF(A174="N",B173,IF(LEN(B173)&lt;&gt;1,"A",IFERROR(CHAR(CODE(LOOKUP(2,1/($B$171:OFFSET(B174,-1,0)&lt;&gt;""),$B$171:OFFSET(B174,-1,0)))+1),"A")))</f>
        <v>C</v>
      </c>
      <c r="C174" s="133"/>
      <c r="D174" s="134"/>
      <c r="E174" s="135"/>
      <c r="F174" s="596"/>
      <c r="G174" s="596"/>
      <c r="H174" s="596"/>
      <c r="I174" s="119">
        <f t="shared" si="8"/>
        <v>0</v>
      </c>
      <c r="J174"/>
      <c r="O174" s="112"/>
    </row>
    <row r="175" spans="1:20" x14ac:dyDescent="0.25">
      <c r="A175" s="109" t="s">
        <v>1727</v>
      </c>
      <c r="B175" s="342" t="str">
        <f ca="1">IF(A175="N",B174,IF(LEN(B174)&lt;&gt;1,"A",IFERROR(CHAR(CODE(LOOKUP(2,1/($B$171:OFFSET(B175,-1,0)&lt;&gt;""),$B$171:OFFSET(B175,-1,0)))+1),"A")))</f>
        <v>D</v>
      </c>
      <c r="C175" s="133"/>
      <c r="D175" s="134"/>
      <c r="E175" s="135"/>
      <c r="F175" s="596"/>
      <c r="G175" s="596"/>
      <c r="H175" s="596"/>
      <c r="I175" s="119">
        <f t="shared" si="8"/>
        <v>0</v>
      </c>
      <c r="J175"/>
      <c r="O175" s="112"/>
    </row>
    <row r="176" spans="1:20" ht="13.8" thickBot="1" x14ac:dyDescent="0.3">
      <c r="A176" s="109" t="s">
        <v>1727</v>
      </c>
      <c r="B176" s="342" t="str">
        <f ca="1">IF(A176="N",B175,IF(LEN(B175)&lt;&gt;1,"A",IFERROR(CHAR(CODE(LOOKUP(2,1/($B$171:OFFSET(B176,-1,0)&lt;&gt;""),$B$171:OFFSET(B176,-1,0)))+1),"A")))</f>
        <v>E</v>
      </c>
      <c r="C176" s="136"/>
      <c r="D176" s="137"/>
      <c r="E176" s="138"/>
      <c r="F176" s="596"/>
      <c r="G176" s="596"/>
      <c r="H176" s="596"/>
      <c r="I176" s="356">
        <f t="shared" si="8"/>
        <v>0</v>
      </c>
      <c r="J176"/>
      <c r="O176" s="112"/>
    </row>
    <row r="177" spans="1:15" hidden="1" outlineLevel="1" x14ac:dyDescent="0.25">
      <c r="A177" s="109" t="s">
        <v>1735</v>
      </c>
      <c r="B177" s="342" t="str">
        <f ca="1">IF(A177="N",B176,IF(LEN(B176)&lt;&gt;1,"A",IFERROR(CHAR(CODE(LOOKUP(2,1/($B$171:OFFSET(B177,-1,0)&lt;&gt;""),$B$171:OFFSET(B177,-1,0)))+1),"A")))</f>
        <v>E</v>
      </c>
      <c r="C177" s="136"/>
      <c r="D177" s="137"/>
      <c r="E177" s="138"/>
      <c r="F177" s="596"/>
      <c r="G177" s="596"/>
      <c r="H177" s="596"/>
      <c r="I177" s="356">
        <f t="shared" si="8"/>
        <v>0</v>
      </c>
      <c r="J177"/>
      <c r="O177" s="112"/>
    </row>
    <row r="178" spans="1:15" hidden="1" outlineLevel="1" x14ac:dyDescent="0.25">
      <c r="A178" s="109" t="s">
        <v>1735</v>
      </c>
      <c r="B178" s="342" t="str">
        <f ca="1">IF(A178="N",B177,IF(LEN(B177)&lt;&gt;1,"A",IFERROR(CHAR(CODE(LOOKUP(2,1/($B$171:OFFSET(B178,-1,0)&lt;&gt;""),$B$171:OFFSET(B178,-1,0)))+1),"A")))</f>
        <v>E</v>
      </c>
      <c r="C178" s="136"/>
      <c r="D178" s="137"/>
      <c r="E178" s="138"/>
      <c r="F178" s="596"/>
      <c r="G178" s="596"/>
      <c r="H178" s="596"/>
      <c r="I178" s="356">
        <f t="shared" si="8"/>
        <v>0</v>
      </c>
      <c r="J178"/>
      <c r="O178" s="112"/>
    </row>
    <row r="179" spans="1:15" hidden="1" outlineLevel="1" x14ac:dyDescent="0.25">
      <c r="A179" s="109" t="s">
        <v>1735</v>
      </c>
      <c r="B179" s="342" t="str">
        <f ca="1">IF(A179="N",B178,IF(LEN(B178)&lt;&gt;1,"A",IFERROR(CHAR(CODE(LOOKUP(2,1/($B$171:OFFSET(B179,-1,0)&lt;&gt;""),$B$171:OFFSET(B179,-1,0)))+1),"A")))</f>
        <v>E</v>
      </c>
      <c r="C179" s="136"/>
      <c r="D179" s="137"/>
      <c r="E179" s="138"/>
      <c r="F179" s="596"/>
      <c r="G179" s="596"/>
      <c r="H179" s="596"/>
      <c r="I179" s="356">
        <f t="shared" si="8"/>
        <v>0</v>
      </c>
      <c r="J179"/>
      <c r="O179" s="112"/>
    </row>
    <row r="180" spans="1:15" hidden="1" outlineLevel="1" x14ac:dyDescent="0.25">
      <c r="A180" s="109" t="s">
        <v>1735</v>
      </c>
      <c r="B180" s="342" t="str">
        <f ca="1">IF(A180="N",B179,IF(LEN(B179)&lt;&gt;1,"A",IFERROR(CHAR(CODE(LOOKUP(2,1/($B$171:OFFSET(B180,-1,0)&lt;&gt;""),$B$171:OFFSET(B180,-1,0)))+1),"A")))</f>
        <v>E</v>
      </c>
      <c r="C180" s="136"/>
      <c r="D180" s="137"/>
      <c r="E180" s="138"/>
      <c r="F180" s="596"/>
      <c r="G180" s="596"/>
      <c r="H180" s="596"/>
      <c r="I180" s="356">
        <f t="shared" si="8"/>
        <v>0</v>
      </c>
      <c r="J180"/>
      <c r="O180" s="112"/>
    </row>
    <row r="181" spans="1:15" hidden="1" outlineLevel="1" x14ac:dyDescent="0.25">
      <c r="A181" s="109" t="s">
        <v>1735</v>
      </c>
      <c r="B181" s="342" t="str">
        <f ca="1">IF(A181="N",B180,IF(LEN(B180)&lt;&gt;1,"A",IFERROR(CHAR(CODE(LOOKUP(2,1/($B$171:OFFSET(B181,-1,0)&lt;&gt;""),$B$171:OFFSET(B181,-1,0)))+1),"A")))</f>
        <v>E</v>
      </c>
      <c r="C181" s="136"/>
      <c r="D181" s="137"/>
      <c r="E181" s="138"/>
      <c r="F181" s="596"/>
      <c r="G181" s="596"/>
      <c r="H181" s="596"/>
      <c r="I181" s="356">
        <f t="shared" si="8"/>
        <v>0</v>
      </c>
      <c r="J181"/>
      <c r="O181" s="112"/>
    </row>
    <row r="182" spans="1:15" hidden="1" outlineLevel="1" x14ac:dyDescent="0.25">
      <c r="A182" s="109" t="s">
        <v>1735</v>
      </c>
      <c r="B182" s="342" t="str">
        <f ca="1">IF(A182="N",B181,IF(LEN(B181)&lt;&gt;1,"A",IFERROR(CHAR(CODE(LOOKUP(2,1/($B$171:OFFSET(B182,-1,0)&lt;&gt;""),$B$171:OFFSET(B182,-1,0)))+1),"A")))</f>
        <v>E</v>
      </c>
      <c r="C182" s="136"/>
      <c r="D182" s="137"/>
      <c r="E182" s="138"/>
      <c r="F182" s="596"/>
      <c r="G182" s="596"/>
      <c r="H182" s="596"/>
      <c r="I182" s="356">
        <f t="shared" si="8"/>
        <v>0</v>
      </c>
      <c r="J182"/>
      <c r="O182" s="112"/>
    </row>
    <row r="183" spans="1:15" hidden="1" outlineLevel="1" x14ac:dyDescent="0.25">
      <c r="A183" s="109" t="s">
        <v>1735</v>
      </c>
      <c r="B183" s="342" t="str">
        <f ca="1">IF(A183="N",B182,IF(LEN(B182)&lt;&gt;1,"A",IFERROR(CHAR(CODE(LOOKUP(2,1/($B$171:OFFSET(B183,-1,0)&lt;&gt;""),$B$171:OFFSET(B183,-1,0)))+1),"A")))</f>
        <v>E</v>
      </c>
      <c r="C183" s="136"/>
      <c r="D183" s="137"/>
      <c r="E183" s="138"/>
      <c r="F183" s="596"/>
      <c r="G183" s="596"/>
      <c r="H183" s="596"/>
      <c r="I183" s="356">
        <f t="shared" si="8"/>
        <v>0</v>
      </c>
      <c r="J183"/>
      <c r="O183" s="112"/>
    </row>
    <row r="184" spans="1:15" hidden="1" outlineLevel="1" x14ac:dyDescent="0.25">
      <c r="A184" s="109" t="s">
        <v>1735</v>
      </c>
      <c r="B184" s="342" t="str">
        <f ca="1">IF(A184="N",B183,IF(LEN(B183)&lt;&gt;1,"A",IFERROR(CHAR(CODE(LOOKUP(2,1/($B$171:OFFSET(B184,-1,0)&lt;&gt;""),$B$171:OFFSET(B184,-1,0)))+1),"A")))</f>
        <v>E</v>
      </c>
      <c r="C184" s="136"/>
      <c r="D184" s="137"/>
      <c r="E184" s="138"/>
      <c r="F184" s="596"/>
      <c r="G184" s="596"/>
      <c r="H184" s="596"/>
      <c r="I184" s="356">
        <f t="shared" si="8"/>
        <v>0</v>
      </c>
      <c r="J184"/>
      <c r="O184" s="112"/>
    </row>
    <row r="185" spans="1:15" hidden="1" outlineLevel="1" x14ac:dyDescent="0.25">
      <c r="A185" s="109" t="s">
        <v>1735</v>
      </c>
      <c r="B185" s="342" t="str">
        <f ca="1">IF(A185="N",B184,IF(LEN(B184)&lt;&gt;1,"A",IFERROR(CHAR(CODE(LOOKUP(2,1/($B$171:OFFSET(B185,-1,0)&lt;&gt;""),$B$171:OFFSET(B185,-1,0)))+1),"A")))</f>
        <v>E</v>
      </c>
      <c r="C185" s="136"/>
      <c r="D185" s="137"/>
      <c r="E185" s="138"/>
      <c r="F185" s="596"/>
      <c r="G185" s="596"/>
      <c r="H185" s="596"/>
      <c r="I185" s="356">
        <f t="shared" si="8"/>
        <v>0</v>
      </c>
      <c r="J185"/>
      <c r="O185" s="112"/>
    </row>
    <row r="186" spans="1:15" ht="13.8" hidden="1" outlineLevel="1" thickBot="1" x14ac:dyDescent="0.3">
      <c r="A186" s="109" t="s">
        <v>1735</v>
      </c>
      <c r="B186" s="342" t="str">
        <f ca="1">IF(A186="N",B185,IF(LEN(B185)&lt;&gt;1,"A",IFERROR(CHAR(CODE(LOOKUP(2,1/($B$171:OFFSET(B186,-1,0)&lt;&gt;""),$B$171:OFFSET(B186,-1,0)))+1),"A")))</f>
        <v>E</v>
      </c>
      <c r="C186" s="136"/>
      <c r="D186" s="137"/>
      <c r="E186" s="138"/>
      <c r="F186" s="596"/>
      <c r="G186" s="596"/>
      <c r="H186" s="596"/>
      <c r="I186" s="356">
        <f t="shared" si="8"/>
        <v>0</v>
      </c>
      <c r="J186"/>
      <c r="O186" s="112"/>
    </row>
    <row r="187" spans="1:15" ht="13.8" collapsed="1" thickTop="1" x14ac:dyDescent="0.25">
      <c r="B187" s="344" t="str">
        <f ca="1">IFERROR(CHAR(CODE(LOOKUP(2,1/(B172:OFFSET(B187,-1,0)&lt;&gt;""),B172:OFFSET(B187,-1,0)))+1),"A")</f>
        <v>F</v>
      </c>
      <c r="C187" s="602" t="s">
        <v>1617</v>
      </c>
      <c r="D187" s="603"/>
      <c r="E187" s="603"/>
      <c r="F187" s="603"/>
      <c r="G187" s="603"/>
      <c r="H187" s="603"/>
      <c r="I187" s="352">
        <f ca="1">SUMIFS(I172:OFFSET(I187,-1,0),$A172:OFFSET($A187,-1,0),"Y")</f>
        <v>0</v>
      </c>
      <c r="J187"/>
      <c r="K187" s="173" t="s">
        <v>1853</v>
      </c>
      <c r="O187" s="112"/>
    </row>
    <row r="189" spans="1:15" x14ac:dyDescent="0.25">
      <c r="B189" s="100" t="s">
        <v>1575</v>
      </c>
      <c r="C189" s="116" t="s">
        <v>1702</v>
      </c>
    </row>
    <row r="190" spans="1:15" ht="15.6" hidden="1" outlineLevel="1" x14ac:dyDescent="0.25">
      <c r="B190" s="117" t="s">
        <v>1575</v>
      </c>
      <c r="C190" s="117" t="str">
        <f>INDEX('Salary and Cost Data'!$AF$2:$AJ$2,MATCH(B190,'Salary and Cost Data'!$AF$5:$AJ$5,0))</f>
        <v>FY 2027-28</v>
      </c>
      <c r="D190" s="117"/>
      <c r="E190" s="117"/>
      <c r="F190" s="117"/>
      <c r="G190" s="117"/>
      <c r="H190" s="117"/>
      <c r="I190" s="117"/>
      <c r="J190" s="117"/>
    </row>
    <row r="191" spans="1:15" ht="15.6" hidden="1" outlineLevel="1" x14ac:dyDescent="0.25">
      <c r="B191" s="118"/>
      <c r="C191" s="118"/>
      <c r="D191" s="118"/>
      <c r="E191" s="118"/>
      <c r="F191" s="118"/>
      <c r="G191" s="118"/>
      <c r="H191" s="118"/>
      <c r="I191" s="118"/>
      <c r="J191" s="118"/>
    </row>
    <row r="192" spans="1:15" s="304" customFormat="1" ht="19.95" hidden="1" customHeight="1" outlineLevel="1" x14ac:dyDescent="0.25">
      <c r="A192" s="301"/>
      <c r="B192" s="114" t="s">
        <v>1618</v>
      </c>
      <c r="C192" s="302"/>
      <c r="D192" s="303"/>
      <c r="E192" s="303"/>
      <c r="F192" s="303"/>
      <c r="G192" s="303"/>
      <c r="H192" s="303"/>
      <c r="I192" s="303"/>
      <c r="J192" s="301"/>
    </row>
    <row r="193" spans="1:20" ht="26.4" hidden="1" outlineLevel="1" x14ac:dyDescent="0.25">
      <c r="A193" s="108" t="s">
        <v>1734</v>
      </c>
      <c r="B193" s="343" t="s">
        <v>1612</v>
      </c>
      <c r="C193" s="357" t="s">
        <v>1583</v>
      </c>
      <c r="D193" s="358" t="s">
        <v>1561</v>
      </c>
      <c r="E193" s="358" t="s">
        <v>1584</v>
      </c>
      <c r="F193" s="358" t="s">
        <v>1585</v>
      </c>
      <c r="G193" s="358" t="s">
        <v>1586</v>
      </c>
      <c r="H193" s="358" t="s">
        <v>1587</v>
      </c>
      <c r="I193" s="358" t="s">
        <v>1609</v>
      </c>
      <c r="J193"/>
      <c r="O193" s="112"/>
      <c r="P193" s="112"/>
      <c r="Q193" s="112"/>
      <c r="R193" s="112"/>
      <c r="T193" s="112"/>
    </row>
    <row r="194" spans="1:20" hidden="1" outlineLevel="1" x14ac:dyDescent="0.25">
      <c r="A194" s="109" t="str">
        <f>'1-FTE Entry'!A10</f>
        <v>Y</v>
      </c>
      <c r="B194" s="258" t="str">
        <f ca="1">IF(A194="N",B193,IF(LEN(B193)&lt;&gt;1,"A",IFERROR(CHAR(CODE(LOOKUP(2,1/($B$193:OFFSET(B194,-1,0)&lt;&gt;""),$B$193:OFFSET(B194,-1,0)))+1),"A")))</f>
        <v>A</v>
      </c>
      <c r="C194" s="139">
        <f>'1-FTE Entry'!C10</f>
        <v>0</v>
      </c>
      <c r="D194" s="140">
        <f>IF(AND('1-FTE Entry'!$H10&lt;='Salary and Cost Data'!AI$4,'1-FTE Entry'!$K10&gt;='Salary and Cost Data'!AI$3),1,0)*'1-FTE Entry'!$E10</f>
        <v>0</v>
      </c>
      <c r="E194" s="140">
        <f>'1-FTE Entry'!AH10</f>
        <v>0</v>
      </c>
      <c r="F194" s="143">
        <f>ROUND(IFERROR(SUM('1-FTE Entry'!$S10:$U10)*'1-FTE Entry'!$AH10/'1-FTE Entry'!$E10,0),0)</f>
        <v>0</v>
      </c>
      <c r="G194" s="143">
        <f>ROUND(IFERROR(SUM('1-FTE Entry'!$V10:$X10)*'1-FTE Entry'!$AH10/'1-FTE Entry'!$E10,0),0)</f>
        <v>0</v>
      </c>
      <c r="H194" s="144">
        <f>ROUND(IFERROR(IF('1-FTE Entry'!O10=$B$190,SUM('1-FTE Entry'!$Y10:$Z10),0),0),0)</f>
        <v>0</v>
      </c>
      <c r="I194" s="144">
        <f>SUM(F194:H194)</f>
        <v>0</v>
      </c>
      <c r="J194"/>
      <c r="O194" s="112"/>
      <c r="P194" s="112"/>
      <c r="Q194" s="112"/>
      <c r="R194" s="112"/>
      <c r="T194" s="112"/>
    </row>
    <row r="195" spans="1:20" hidden="1" outlineLevel="1" x14ac:dyDescent="0.25">
      <c r="A195" s="109" t="str">
        <f>'1-FTE Entry'!A11</f>
        <v>Y</v>
      </c>
      <c r="B195" s="258" t="str">
        <f ca="1">IF(A195="N",B194,IF(LEN(B194)&lt;&gt;1,"A",IFERROR(CHAR(CODE(LOOKUP(2,1/($B$193:OFFSET(B195,-1,0)&lt;&gt;""),$B$193:OFFSET(B195,-1,0)))+1),"A")))</f>
        <v>B</v>
      </c>
      <c r="C195" s="139">
        <f>'1-FTE Entry'!C11</f>
        <v>0</v>
      </c>
      <c r="D195" s="140">
        <f>IF(AND('1-FTE Entry'!$H11&lt;='Salary and Cost Data'!AI$4,'1-FTE Entry'!$K11&gt;='Salary and Cost Data'!AI$3),1,0)*'1-FTE Entry'!$E11</f>
        <v>0</v>
      </c>
      <c r="E195" s="140">
        <f>'1-FTE Entry'!AH11</f>
        <v>0</v>
      </c>
      <c r="F195" s="143">
        <f>ROUND(IFERROR(SUM('1-FTE Entry'!$S11:$U11)*'1-FTE Entry'!$AH11/'1-FTE Entry'!$E11,0),0)</f>
        <v>0</v>
      </c>
      <c r="G195" s="143">
        <f>ROUND(IFERROR(SUM('1-FTE Entry'!$V11:$X11)*'1-FTE Entry'!$AH11/'1-FTE Entry'!$E11,0),0)</f>
        <v>0</v>
      </c>
      <c r="H195" s="144">
        <f>ROUND(IFERROR(IF('1-FTE Entry'!O11=$B$190,SUM('1-FTE Entry'!$Y11:$Z11),0),0),0)</f>
        <v>0</v>
      </c>
      <c r="I195" s="144">
        <f>SUM(F195:H195)</f>
        <v>0</v>
      </c>
      <c r="J195"/>
      <c r="O195" s="112"/>
      <c r="P195" s="112"/>
      <c r="Q195" s="112"/>
      <c r="R195" s="112"/>
      <c r="T195" s="112"/>
    </row>
    <row r="196" spans="1:20" hidden="1" outlineLevel="1" x14ac:dyDescent="0.25">
      <c r="A196" s="109" t="str">
        <f>'1-FTE Entry'!A12</f>
        <v>Y</v>
      </c>
      <c r="B196" s="258" t="str">
        <f ca="1">IF(A196="N",B195,IF(LEN(B195)&lt;&gt;1,"A",IFERROR(CHAR(CODE(LOOKUP(2,1/($B$193:OFFSET(B196,-1,0)&lt;&gt;""),$B$193:OFFSET(B196,-1,0)))+1),"A")))</f>
        <v>C</v>
      </c>
      <c r="C196" s="139">
        <f>'1-FTE Entry'!C12</f>
        <v>0</v>
      </c>
      <c r="D196" s="140">
        <f>IF(AND('1-FTE Entry'!$H12&lt;='Salary and Cost Data'!AI$4,'1-FTE Entry'!$K12&gt;='Salary and Cost Data'!AI$3),1,0)*'1-FTE Entry'!$E12</f>
        <v>0</v>
      </c>
      <c r="E196" s="140">
        <f>'1-FTE Entry'!AH12</f>
        <v>0</v>
      </c>
      <c r="F196" s="143">
        <f>ROUND(IFERROR(SUM('1-FTE Entry'!$S12:$U12)*'1-FTE Entry'!$AH12/'1-FTE Entry'!$E12,0),0)</f>
        <v>0</v>
      </c>
      <c r="G196" s="143">
        <f>ROUND(IFERROR(SUM('1-FTE Entry'!$V12:$X12)*'1-FTE Entry'!$AH12/'1-FTE Entry'!$E12,0),0)</f>
        <v>0</v>
      </c>
      <c r="H196" s="144">
        <f>ROUND(IFERROR(IF('1-FTE Entry'!O12=$B$190,SUM('1-FTE Entry'!$Y12:$Z12),0),0),0)</f>
        <v>0</v>
      </c>
      <c r="I196" s="144">
        <f>SUM(F196:H196)</f>
        <v>0</v>
      </c>
      <c r="J196"/>
      <c r="O196" s="112"/>
      <c r="P196" s="112"/>
      <c r="Q196" s="112"/>
      <c r="R196" s="112"/>
      <c r="T196" s="112"/>
    </row>
    <row r="197" spans="1:20" hidden="1" outlineLevel="1" x14ac:dyDescent="0.25">
      <c r="A197" s="109" t="str">
        <f>'1-FTE Entry'!A13</f>
        <v>Y</v>
      </c>
      <c r="B197" s="258" t="str">
        <f ca="1">IF(A197="N",B196,IF(LEN(B196)&lt;&gt;1,"A",IFERROR(CHAR(CODE(LOOKUP(2,1/($B$193:OFFSET(B197,-1,0)&lt;&gt;""),$B$193:OFFSET(B197,-1,0)))+1),"A")))</f>
        <v>D</v>
      </c>
      <c r="C197" s="139">
        <f>'1-FTE Entry'!C13</f>
        <v>0</v>
      </c>
      <c r="D197" s="140">
        <f>IF(AND('1-FTE Entry'!$H13&lt;='Salary and Cost Data'!AI$4,'1-FTE Entry'!$K13&gt;='Salary and Cost Data'!AI$3),1,0)*'1-FTE Entry'!$E13</f>
        <v>0</v>
      </c>
      <c r="E197" s="140">
        <f>'1-FTE Entry'!AH13</f>
        <v>0</v>
      </c>
      <c r="F197" s="143">
        <f>ROUND(IFERROR(SUM('1-FTE Entry'!$S13:$U13)*'1-FTE Entry'!$AH13/'1-FTE Entry'!$E13,0),0)</f>
        <v>0</v>
      </c>
      <c r="G197" s="143">
        <f>ROUND(IFERROR(SUM('1-FTE Entry'!$V13:$X13)*'1-FTE Entry'!$AH13/'1-FTE Entry'!$E13,0),0)</f>
        <v>0</v>
      </c>
      <c r="H197" s="144">
        <f>ROUND(IFERROR(IF('1-FTE Entry'!O13=$B$190,SUM('1-FTE Entry'!$Y13:$Z13),0),0),0)</f>
        <v>0</v>
      </c>
      <c r="I197" s="144">
        <f>SUM(F197:H197)</f>
        <v>0</v>
      </c>
      <c r="J197"/>
      <c r="O197" s="112"/>
      <c r="P197" s="112"/>
      <c r="Q197" s="112"/>
      <c r="R197" s="112"/>
      <c r="T197" s="112"/>
    </row>
    <row r="198" spans="1:20" hidden="1" outlineLevel="1" x14ac:dyDescent="0.25">
      <c r="A198" s="109" t="str">
        <f>'1-FTE Entry'!A14</f>
        <v>Y</v>
      </c>
      <c r="B198" s="258" t="str">
        <f ca="1">IF(A198="N",B197,IF(LEN(B197)&lt;&gt;1,"A",IFERROR(CHAR(CODE(LOOKUP(2,1/($B$193:OFFSET(B198,-1,0)&lt;&gt;""),$B$193:OFFSET(B198,-1,0)))+1),"A")))</f>
        <v>E</v>
      </c>
      <c r="C198" s="139">
        <f>'1-FTE Entry'!C14</f>
        <v>0</v>
      </c>
      <c r="D198" s="140">
        <f>IF(AND('1-FTE Entry'!$H14&lt;='Salary and Cost Data'!AI$4,'1-FTE Entry'!$K14&gt;='Salary and Cost Data'!AI$3),1,0)*'1-FTE Entry'!$E14</f>
        <v>0</v>
      </c>
      <c r="E198" s="140">
        <f>'1-FTE Entry'!AH14</f>
        <v>0</v>
      </c>
      <c r="F198" s="143">
        <f>ROUND(IFERROR(SUM('1-FTE Entry'!$S14:$U14)*'1-FTE Entry'!$AH14/'1-FTE Entry'!$E14,0),0)</f>
        <v>0</v>
      </c>
      <c r="G198" s="143">
        <f>ROUND(IFERROR(SUM('1-FTE Entry'!$V14:$X14)*'1-FTE Entry'!$AH14/'1-FTE Entry'!$E14,0),0)</f>
        <v>0</v>
      </c>
      <c r="H198" s="144">
        <f>ROUND(IFERROR(IF('1-FTE Entry'!O14=$B$190,SUM('1-FTE Entry'!$Y14:$Z14),0),0),0)</f>
        <v>0</v>
      </c>
      <c r="I198" s="144">
        <f>SUM(F198:H198)</f>
        <v>0</v>
      </c>
      <c r="J198"/>
      <c r="O198" s="112"/>
      <c r="P198" s="112"/>
      <c r="Q198" s="112"/>
      <c r="R198" s="112"/>
      <c r="T198" s="112"/>
    </row>
    <row r="199" spans="1:20" hidden="1" outlineLevel="2" x14ac:dyDescent="0.25">
      <c r="A199" s="109" t="str">
        <f>'1-FTE Entry'!A15</f>
        <v>N</v>
      </c>
      <c r="B199" s="258" t="str">
        <f ca="1">IF(A199="N",B198,IF(LEN(B198)&lt;&gt;1,"A",IFERROR(CHAR(CODE(LOOKUP(2,1/($B$193:OFFSET(B199,-1,0)&lt;&gt;""),$B$193:OFFSET(B199,-1,0)))+1),"A")))</f>
        <v>E</v>
      </c>
      <c r="C199" s="139">
        <f>'1-FTE Entry'!C15</f>
        <v>0</v>
      </c>
      <c r="D199" s="140">
        <f>IF(AND('1-FTE Entry'!$H15&lt;='Salary and Cost Data'!AI$4,'1-FTE Entry'!$K15&gt;='Salary and Cost Data'!AI$3),1,0)*'1-FTE Entry'!$E15</f>
        <v>0</v>
      </c>
      <c r="E199" s="140">
        <f>'1-FTE Entry'!AH15</f>
        <v>0</v>
      </c>
      <c r="F199" s="143">
        <f>ROUND(IFERROR(SUM('1-FTE Entry'!$S15:$U15)*'1-FTE Entry'!$AH15/'1-FTE Entry'!$E15,0),0)</f>
        <v>0</v>
      </c>
      <c r="G199" s="143">
        <f>ROUND(IFERROR(SUM('1-FTE Entry'!$V15:$X15)*'1-FTE Entry'!$AH15/'1-FTE Entry'!$E15,0),0)</f>
        <v>0</v>
      </c>
      <c r="H199" s="144">
        <f>ROUND(IFERROR(IF('1-FTE Entry'!O15=$B$190,SUM('1-FTE Entry'!$Y15:$Z15),0),0),0)</f>
        <v>0</v>
      </c>
      <c r="I199" s="144">
        <f t="shared" ref="I199:I208" si="9">SUM(F199:H199)</f>
        <v>0</v>
      </c>
      <c r="J199"/>
      <c r="O199" s="112"/>
      <c r="P199" s="112"/>
      <c r="Q199" s="112"/>
      <c r="R199" s="112"/>
      <c r="T199" s="112"/>
    </row>
    <row r="200" spans="1:20" hidden="1" outlineLevel="2" x14ac:dyDescent="0.25">
      <c r="A200" s="109" t="str">
        <f>'1-FTE Entry'!A16</f>
        <v>N</v>
      </c>
      <c r="B200" s="258" t="str">
        <f ca="1">IF(A200="N",B199,IF(LEN(B199)&lt;&gt;1,"A",IFERROR(CHAR(CODE(LOOKUP(2,1/($B$193:OFFSET(B200,-1,0)&lt;&gt;""),$B$193:OFFSET(B200,-1,0)))+1),"A")))</f>
        <v>E</v>
      </c>
      <c r="C200" s="139">
        <f>'1-FTE Entry'!C16</f>
        <v>0</v>
      </c>
      <c r="D200" s="140">
        <f>IF(AND('1-FTE Entry'!$H16&lt;='Salary and Cost Data'!AI$4,'1-FTE Entry'!$K16&gt;='Salary and Cost Data'!AI$3),1,0)*'1-FTE Entry'!$E16</f>
        <v>0</v>
      </c>
      <c r="E200" s="140">
        <f>'1-FTE Entry'!AH16</f>
        <v>0</v>
      </c>
      <c r="F200" s="143">
        <f>ROUND(IFERROR(SUM('1-FTE Entry'!$S16:$U16)*'1-FTE Entry'!$AH16/'1-FTE Entry'!$E16,0),0)</f>
        <v>0</v>
      </c>
      <c r="G200" s="143">
        <f>ROUND(IFERROR(SUM('1-FTE Entry'!$V16:$X16)*'1-FTE Entry'!$AH16/'1-FTE Entry'!$E16,0),0)</f>
        <v>0</v>
      </c>
      <c r="H200" s="144">
        <f>ROUND(IFERROR(IF('1-FTE Entry'!O16=$B$190,SUM('1-FTE Entry'!$Y16:$Z16),0),0),0)</f>
        <v>0</v>
      </c>
      <c r="I200" s="144">
        <f t="shared" si="9"/>
        <v>0</v>
      </c>
      <c r="J200"/>
      <c r="O200" s="112"/>
      <c r="P200" s="112"/>
      <c r="Q200" s="112"/>
      <c r="R200" s="112"/>
      <c r="T200" s="112"/>
    </row>
    <row r="201" spans="1:20" hidden="1" outlineLevel="2" x14ac:dyDescent="0.25">
      <c r="A201" s="109" t="str">
        <f>'1-FTE Entry'!A17</f>
        <v>N</v>
      </c>
      <c r="B201" s="258" t="str">
        <f ca="1">IF(A201="N",B200,IF(LEN(B200)&lt;&gt;1,"A",IFERROR(CHAR(CODE(LOOKUP(2,1/($B$193:OFFSET(B201,-1,0)&lt;&gt;""),$B$193:OFFSET(B201,-1,0)))+1),"A")))</f>
        <v>E</v>
      </c>
      <c r="C201" s="139">
        <f>'1-FTE Entry'!C17</f>
        <v>0</v>
      </c>
      <c r="D201" s="140">
        <f>IF(AND('1-FTE Entry'!$H17&lt;='Salary and Cost Data'!AI$4,'1-FTE Entry'!$K17&gt;='Salary and Cost Data'!AI$3),1,0)*'1-FTE Entry'!$E17</f>
        <v>0</v>
      </c>
      <c r="E201" s="140">
        <f>'1-FTE Entry'!AH17</f>
        <v>0</v>
      </c>
      <c r="F201" s="143">
        <f>ROUND(IFERROR(SUM('1-FTE Entry'!$S17:$U17)*'1-FTE Entry'!$AH17/'1-FTE Entry'!$E17,0),0)</f>
        <v>0</v>
      </c>
      <c r="G201" s="143">
        <f>ROUND(IFERROR(SUM('1-FTE Entry'!$V17:$X17)*'1-FTE Entry'!$AH17/'1-FTE Entry'!$E17,0),0)</f>
        <v>0</v>
      </c>
      <c r="H201" s="144">
        <f>ROUND(IFERROR(IF('1-FTE Entry'!O17=$B$190,SUM('1-FTE Entry'!$Y17:$Z17),0),0),0)</f>
        <v>0</v>
      </c>
      <c r="I201" s="144">
        <f t="shared" si="9"/>
        <v>0</v>
      </c>
      <c r="J201"/>
      <c r="O201" s="112"/>
      <c r="P201" s="112"/>
      <c r="Q201" s="112"/>
      <c r="R201" s="112"/>
      <c r="T201" s="112"/>
    </row>
    <row r="202" spans="1:20" hidden="1" outlineLevel="2" x14ac:dyDescent="0.25">
      <c r="A202" s="109" t="str">
        <f>'1-FTE Entry'!A18</f>
        <v>N</v>
      </c>
      <c r="B202" s="258" t="str">
        <f ca="1">IF(A202="N",B201,IF(LEN(B201)&lt;&gt;1,"A",IFERROR(CHAR(CODE(LOOKUP(2,1/($B$193:OFFSET(B202,-1,0)&lt;&gt;""),$B$193:OFFSET(B202,-1,0)))+1),"A")))</f>
        <v>E</v>
      </c>
      <c r="C202" s="139">
        <f>'1-FTE Entry'!C18</f>
        <v>0</v>
      </c>
      <c r="D202" s="140">
        <f>IF(AND('1-FTE Entry'!$H18&lt;='Salary and Cost Data'!AI$4,'1-FTE Entry'!$K18&gt;='Salary and Cost Data'!AI$3),1,0)*'1-FTE Entry'!$E18</f>
        <v>0</v>
      </c>
      <c r="E202" s="140">
        <f>'1-FTE Entry'!AH18</f>
        <v>0</v>
      </c>
      <c r="F202" s="143">
        <f>ROUND(IFERROR(SUM('1-FTE Entry'!$S18:$U18)*'1-FTE Entry'!$AH18/'1-FTE Entry'!$E18,0),0)</f>
        <v>0</v>
      </c>
      <c r="G202" s="143">
        <f>ROUND(IFERROR(SUM('1-FTE Entry'!$V18:$X18)*'1-FTE Entry'!$AH18/'1-FTE Entry'!$E18,0),0)</f>
        <v>0</v>
      </c>
      <c r="H202" s="144">
        <f>ROUND(IFERROR(IF('1-FTE Entry'!O18=$B$190,SUM('1-FTE Entry'!$Y18:$Z18),0),0),0)</f>
        <v>0</v>
      </c>
      <c r="I202" s="144">
        <f t="shared" si="9"/>
        <v>0</v>
      </c>
      <c r="J202"/>
      <c r="O202" s="112"/>
      <c r="P202" s="112"/>
      <c r="Q202" s="112"/>
      <c r="R202" s="112"/>
      <c r="T202" s="112"/>
    </row>
    <row r="203" spans="1:20" hidden="1" outlineLevel="2" x14ac:dyDescent="0.25">
      <c r="A203" s="109" t="str">
        <f>'1-FTE Entry'!A19</f>
        <v>N</v>
      </c>
      <c r="B203" s="258" t="str">
        <f ca="1">IF(A203="N",B202,IF(LEN(B202)&lt;&gt;1,"A",IFERROR(CHAR(CODE(LOOKUP(2,1/($B$193:OFFSET(B203,-1,0)&lt;&gt;""),$B$193:OFFSET(B203,-1,0)))+1),"A")))</f>
        <v>E</v>
      </c>
      <c r="C203" s="139">
        <f>'1-FTE Entry'!C19</f>
        <v>0</v>
      </c>
      <c r="D203" s="140">
        <f>IF(AND('1-FTE Entry'!$H19&lt;='Salary and Cost Data'!AI$4,'1-FTE Entry'!$K19&gt;='Salary and Cost Data'!AI$3),1,0)*'1-FTE Entry'!$E19</f>
        <v>0</v>
      </c>
      <c r="E203" s="140">
        <f>'1-FTE Entry'!AH19</f>
        <v>0</v>
      </c>
      <c r="F203" s="143">
        <f>ROUND(IFERROR(SUM('1-FTE Entry'!$S19:$U19)*'1-FTE Entry'!$AH19/'1-FTE Entry'!$E19,0),0)</f>
        <v>0</v>
      </c>
      <c r="G203" s="143">
        <f>ROUND(IFERROR(SUM('1-FTE Entry'!$V19:$X19)*'1-FTE Entry'!$AH19/'1-FTE Entry'!$E19,0),0)</f>
        <v>0</v>
      </c>
      <c r="H203" s="144">
        <f>ROUND(IFERROR(IF('1-FTE Entry'!O19=$B$190,SUM('1-FTE Entry'!$Y19:$Z19),0),0),0)</f>
        <v>0</v>
      </c>
      <c r="I203" s="144">
        <f t="shared" si="9"/>
        <v>0</v>
      </c>
      <c r="J203"/>
      <c r="O203" s="112"/>
      <c r="P203" s="112"/>
      <c r="Q203" s="112"/>
      <c r="R203" s="112"/>
      <c r="T203" s="112"/>
    </row>
    <row r="204" spans="1:20" hidden="1" outlineLevel="2" x14ac:dyDescent="0.25">
      <c r="A204" s="109" t="str">
        <f>'1-FTE Entry'!A20</f>
        <v>N</v>
      </c>
      <c r="B204" s="258" t="str">
        <f ca="1">IF(A204="N",B203,IF(LEN(B203)&lt;&gt;1,"A",IFERROR(CHAR(CODE(LOOKUP(2,1/($B$193:OFFSET(B204,-1,0)&lt;&gt;""),$B$193:OFFSET(B204,-1,0)))+1),"A")))</f>
        <v>E</v>
      </c>
      <c r="C204" s="139">
        <f>'1-FTE Entry'!C20</f>
        <v>0</v>
      </c>
      <c r="D204" s="140">
        <f>IF(AND('1-FTE Entry'!$H20&lt;='Salary and Cost Data'!AI$4,'1-FTE Entry'!$K20&gt;='Salary and Cost Data'!AI$3),1,0)*'1-FTE Entry'!$E20</f>
        <v>0</v>
      </c>
      <c r="E204" s="140">
        <f>'1-FTE Entry'!AH20</f>
        <v>0</v>
      </c>
      <c r="F204" s="143">
        <f>ROUND(IFERROR(SUM('1-FTE Entry'!$S20:$U20)*'1-FTE Entry'!$AH20/'1-FTE Entry'!$E20,0),0)</f>
        <v>0</v>
      </c>
      <c r="G204" s="143">
        <f>ROUND(IFERROR(SUM('1-FTE Entry'!$V20:$X20)*'1-FTE Entry'!$AH20/'1-FTE Entry'!$E20,0),0)</f>
        <v>0</v>
      </c>
      <c r="H204" s="144">
        <f>ROUND(IFERROR(IF('1-FTE Entry'!O20=$B$190,SUM('1-FTE Entry'!$Y20:$Z20),0),0),0)</f>
        <v>0</v>
      </c>
      <c r="I204" s="144">
        <f t="shared" si="9"/>
        <v>0</v>
      </c>
      <c r="J204"/>
      <c r="O204" s="112"/>
      <c r="P204" s="112"/>
      <c r="Q204" s="112"/>
      <c r="R204" s="112"/>
      <c r="T204" s="112"/>
    </row>
    <row r="205" spans="1:20" hidden="1" outlineLevel="2" x14ac:dyDescent="0.25">
      <c r="A205" s="109" t="str">
        <f>'1-FTE Entry'!A21</f>
        <v>N</v>
      </c>
      <c r="B205" s="258" t="str">
        <f ca="1">IF(A205="N",B204,IF(LEN(B204)&lt;&gt;1,"A",IFERROR(CHAR(CODE(LOOKUP(2,1/($B$193:OFFSET(B205,-1,0)&lt;&gt;""),$B$193:OFFSET(B205,-1,0)))+1),"A")))</f>
        <v>E</v>
      </c>
      <c r="C205" s="139">
        <f>'1-FTE Entry'!C21</f>
        <v>0</v>
      </c>
      <c r="D205" s="140">
        <f>IF(AND('1-FTE Entry'!$H21&lt;='Salary and Cost Data'!AI$4,'1-FTE Entry'!$K21&gt;='Salary and Cost Data'!AI$3),1,0)*'1-FTE Entry'!$E21</f>
        <v>0</v>
      </c>
      <c r="E205" s="140">
        <f>'1-FTE Entry'!AH21</f>
        <v>0</v>
      </c>
      <c r="F205" s="143">
        <f>ROUND(IFERROR(SUM('1-FTE Entry'!$S21:$U21)*'1-FTE Entry'!$AH21/'1-FTE Entry'!$E21,0),0)</f>
        <v>0</v>
      </c>
      <c r="G205" s="143">
        <f>ROUND(IFERROR(SUM('1-FTE Entry'!$V21:$X21)*'1-FTE Entry'!$AH21/'1-FTE Entry'!$E21,0),0)</f>
        <v>0</v>
      </c>
      <c r="H205" s="144">
        <f>ROUND(IFERROR(IF('1-FTE Entry'!O21=$B$190,SUM('1-FTE Entry'!$Y21:$Z21),0),0),0)</f>
        <v>0</v>
      </c>
      <c r="I205" s="144">
        <f t="shared" si="9"/>
        <v>0</v>
      </c>
      <c r="J205"/>
      <c r="O205" s="112"/>
      <c r="P205" s="112"/>
      <c r="Q205" s="112"/>
      <c r="R205" s="112"/>
      <c r="T205" s="112"/>
    </row>
    <row r="206" spans="1:20" hidden="1" outlineLevel="2" x14ac:dyDescent="0.25">
      <c r="A206" s="109" t="str">
        <f>'1-FTE Entry'!A22</f>
        <v>N</v>
      </c>
      <c r="B206" s="258" t="str">
        <f ca="1">IF(A206="N",B205,IF(LEN(B205)&lt;&gt;1,"A",IFERROR(CHAR(CODE(LOOKUP(2,1/($B$193:OFFSET(B206,-1,0)&lt;&gt;""),$B$193:OFFSET(B206,-1,0)))+1),"A")))</f>
        <v>E</v>
      </c>
      <c r="C206" s="139">
        <f>'1-FTE Entry'!C22</f>
        <v>0</v>
      </c>
      <c r="D206" s="140">
        <f>IF(AND('1-FTE Entry'!$H22&lt;='Salary and Cost Data'!AI$4,'1-FTE Entry'!$K22&gt;='Salary and Cost Data'!AI$3),1,0)*'1-FTE Entry'!$E22</f>
        <v>0</v>
      </c>
      <c r="E206" s="140">
        <f>'1-FTE Entry'!AH22</f>
        <v>0</v>
      </c>
      <c r="F206" s="143">
        <f>ROUND(IFERROR(SUM('1-FTE Entry'!$S22:$U22)*'1-FTE Entry'!$AH22/'1-FTE Entry'!$E22,0),0)</f>
        <v>0</v>
      </c>
      <c r="G206" s="143">
        <f>ROUND(IFERROR(SUM('1-FTE Entry'!$V22:$X22)*'1-FTE Entry'!$AH22/'1-FTE Entry'!$E22,0),0)</f>
        <v>0</v>
      </c>
      <c r="H206" s="144">
        <f>ROUND(IFERROR(IF('1-FTE Entry'!O22=$B$190,SUM('1-FTE Entry'!$Y22:$Z22),0),0),0)</f>
        <v>0</v>
      </c>
      <c r="I206" s="144">
        <f t="shared" si="9"/>
        <v>0</v>
      </c>
      <c r="J206"/>
      <c r="O206" s="112"/>
      <c r="P206" s="112"/>
      <c r="Q206" s="112"/>
      <c r="R206" s="112"/>
      <c r="T206" s="112"/>
    </row>
    <row r="207" spans="1:20" hidden="1" outlineLevel="2" x14ac:dyDescent="0.25">
      <c r="A207" s="109" t="str">
        <f>'1-FTE Entry'!A23</f>
        <v>N</v>
      </c>
      <c r="B207" s="258" t="str">
        <f ca="1">IF(A207="N",B206,IF(LEN(B206)&lt;&gt;1,"A",IFERROR(CHAR(CODE(LOOKUP(2,1/($B$193:OFFSET(B207,-1,0)&lt;&gt;""),$B$193:OFFSET(B207,-1,0)))+1),"A")))</f>
        <v>E</v>
      </c>
      <c r="C207" s="139">
        <f>'1-FTE Entry'!C23</f>
        <v>0</v>
      </c>
      <c r="D207" s="140">
        <f>IF(AND('1-FTE Entry'!$H23&lt;='Salary and Cost Data'!AI$4,'1-FTE Entry'!$K23&gt;='Salary and Cost Data'!AI$3),1,0)*'1-FTE Entry'!$E23</f>
        <v>0</v>
      </c>
      <c r="E207" s="140">
        <f>'1-FTE Entry'!AH23</f>
        <v>0</v>
      </c>
      <c r="F207" s="143">
        <f>ROUND(IFERROR(SUM('1-FTE Entry'!$S23:$U23)*'1-FTE Entry'!$AH23/'1-FTE Entry'!$E23,0),0)</f>
        <v>0</v>
      </c>
      <c r="G207" s="143">
        <f>ROUND(IFERROR(SUM('1-FTE Entry'!$V23:$X23)*'1-FTE Entry'!$AH23/'1-FTE Entry'!$E23,0),0)</f>
        <v>0</v>
      </c>
      <c r="H207" s="144">
        <f>ROUND(IFERROR(IF('1-FTE Entry'!O23=$B$190,SUM('1-FTE Entry'!$Y23:$Z23),0),0),0)</f>
        <v>0</v>
      </c>
      <c r="I207" s="144">
        <f t="shared" si="9"/>
        <v>0</v>
      </c>
      <c r="J207"/>
      <c r="O207" s="112"/>
      <c r="P207" s="112"/>
      <c r="Q207" s="112"/>
      <c r="R207" s="112"/>
      <c r="T207" s="112"/>
    </row>
    <row r="208" spans="1:20" ht="13.8" hidden="1" outlineLevel="2" thickBot="1" x14ac:dyDescent="0.3">
      <c r="A208" s="109" t="str">
        <f>'1-FTE Entry'!A24</f>
        <v>N</v>
      </c>
      <c r="B208" s="258" t="str">
        <f ca="1">IF(A208="N",B207,IF(LEN(B207)&lt;&gt;1,"A",IFERROR(CHAR(CODE(LOOKUP(2,1/($B$193:OFFSET(B208,-1,0)&lt;&gt;""),$B$193:OFFSET(B208,-1,0)))+1),"A")))</f>
        <v>E</v>
      </c>
      <c r="C208" s="139">
        <f>'1-FTE Entry'!C24</f>
        <v>0</v>
      </c>
      <c r="D208" s="140">
        <f>IF(AND('1-FTE Entry'!$H24&lt;='Salary and Cost Data'!AI$4,'1-FTE Entry'!$K24&gt;='Salary and Cost Data'!AI$3),1,0)*'1-FTE Entry'!$E24</f>
        <v>0</v>
      </c>
      <c r="E208" s="140">
        <f>'1-FTE Entry'!AH24</f>
        <v>0</v>
      </c>
      <c r="F208" s="143">
        <f>ROUND(IFERROR(SUM('1-FTE Entry'!$S24:$U24)*'1-FTE Entry'!$AH24/'1-FTE Entry'!$E24,0),0)</f>
        <v>0</v>
      </c>
      <c r="G208" s="143">
        <f>ROUND(IFERROR(SUM('1-FTE Entry'!$V24:$X24)*'1-FTE Entry'!$AH24/'1-FTE Entry'!$E24,0),0)</f>
        <v>0</v>
      </c>
      <c r="H208" s="144">
        <f>ROUND(IFERROR(IF('1-FTE Entry'!O24=$B$190,SUM('1-FTE Entry'!$Y24:$Z24),0),0),0)</f>
        <v>0</v>
      </c>
      <c r="I208" s="144">
        <f t="shared" si="9"/>
        <v>0</v>
      </c>
      <c r="J208"/>
      <c r="O208" s="112"/>
      <c r="P208" s="112"/>
      <c r="Q208" s="112"/>
      <c r="R208" s="112"/>
      <c r="T208" s="112"/>
    </row>
    <row r="209" spans="1:20" ht="13.8" hidden="1" outlineLevel="1" thickTop="1" x14ac:dyDescent="0.25">
      <c r="B209" s="344" t="str">
        <f ca="1">IFERROR(CHAR(CODE(LOOKUP(2,1/(B194:OFFSET(B209,-1,0)&lt;&gt;""),B194:OFFSET(B209,-1,0)))+1),"A")</f>
        <v>F</v>
      </c>
      <c r="C209" s="355" t="s">
        <v>1608</v>
      </c>
      <c r="D209" s="346">
        <f ca="1">SUMIFS(D194:OFFSET(D209,-1,0),$A194:OFFSET($A209,-1,0),"Y")</f>
        <v>0</v>
      </c>
      <c r="E209" s="346">
        <f ca="1">SUMIFS(E194:OFFSET(E209,-1,0),$A194:OFFSET($A209,-1,0),"Y")</f>
        <v>0</v>
      </c>
      <c r="F209" s="347">
        <f ca="1">SUMIFS(F194:OFFSET(F209,-1,0),$A194:OFFSET($A209,-1,0),"Y")</f>
        <v>0</v>
      </c>
      <c r="G209" s="348">
        <f ca="1">SUMIFS(G194:OFFSET(G209,-1,0),$A194:OFFSET($A209,-1,0),"Y")</f>
        <v>0</v>
      </c>
      <c r="H209" s="348">
        <f ca="1">SUMIFS(H194:OFFSET(H209,-1,0),$A194:OFFSET($A209,-1,0),"Y")</f>
        <v>0</v>
      </c>
      <c r="I209" s="348">
        <f ca="1">SUMIFS(I194:OFFSET(I209,-1,0),$A194:OFFSET($A209,-1,0),"Y")</f>
        <v>0</v>
      </c>
      <c r="J209"/>
      <c r="K209" s="173" t="s">
        <v>1819</v>
      </c>
      <c r="O209" s="112"/>
      <c r="P209" s="112"/>
      <c r="Q209" s="112"/>
      <c r="R209" s="112"/>
      <c r="T209" s="112"/>
    </row>
    <row r="210" spans="1:20" hidden="1" outlineLevel="1" x14ac:dyDescent="0.25"/>
    <row r="211" spans="1:20" s="304" customFormat="1" ht="19.95" hidden="1" customHeight="1" outlineLevel="1" x14ac:dyDescent="0.25">
      <c r="A211" s="301"/>
      <c r="B211" s="114" t="s">
        <v>1903</v>
      </c>
      <c r="C211" s="302"/>
      <c r="D211" s="303"/>
      <c r="E211" s="303"/>
      <c r="F211" s="303"/>
      <c r="G211" s="303"/>
      <c r="H211" s="303"/>
      <c r="I211" s="303"/>
      <c r="J211" s="301"/>
      <c r="T211" s="301"/>
    </row>
    <row r="212" spans="1:20" ht="26.4" hidden="1" outlineLevel="1" x14ac:dyDescent="0.25">
      <c r="A212" s="108" t="s">
        <v>1734</v>
      </c>
      <c r="B212" s="339" t="s">
        <v>1612</v>
      </c>
      <c r="C212" s="340" t="s">
        <v>1613</v>
      </c>
      <c r="D212" s="350" t="s">
        <v>1615</v>
      </c>
      <c r="E212" s="341" t="s">
        <v>1614</v>
      </c>
      <c r="F212" s="597" t="s">
        <v>1830</v>
      </c>
      <c r="G212" s="597"/>
      <c r="H212" s="597"/>
      <c r="I212" s="343" t="s">
        <v>1609</v>
      </c>
      <c r="J212" s="353" t="s">
        <v>1588</v>
      </c>
      <c r="K212" s="116"/>
      <c r="O212" s="112"/>
    </row>
    <row r="213" spans="1:20" hidden="1" outlineLevel="1" x14ac:dyDescent="0.25">
      <c r="A213" s="109" t="s">
        <v>1727</v>
      </c>
      <c r="B213" s="342" t="str">
        <f ca="1">IF(A213="N",B212,IF(LEN(B212)&lt;&gt;1,"A",IFERROR(CHAR(CODE(LOOKUP(2,1/($B$212:OFFSET(B213,-1,0)&lt;&gt;""),$B$212:OFFSET(B213,-1,0)))+1),"A")))</f>
        <v>A</v>
      </c>
      <c r="C213" s="120" t="s">
        <v>1837</v>
      </c>
      <c r="D213" s="222">
        <v>1</v>
      </c>
      <c r="E213" s="121">
        <f ca="1">'1-FTE Entry'!$AH$38</f>
        <v>0</v>
      </c>
      <c r="F213" s="604" t="str">
        <f ca="1">"FTE Entry Tab, "&amp;LEFT('1-FTE Entry'!$B$27,7)&amp;", Row "&amp;'1-FTE Entry'!$B$38</f>
        <v>FTE Entry Tab, Table 3, Row E</v>
      </c>
      <c r="G213" s="604"/>
      <c r="H213" s="604"/>
      <c r="I213" s="145">
        <f>ROUND(SUMIFS('1-FTE Entry'!$AH$29:$AH$37,'1-FTE Entry'!$A$29:$A$37,"Y",'1-FTE Entry'!$L$29:$L$37,"Bill"),0)</f>
        <v>0</v>
      </c>
      <c r="J213" s="145">
        <f>ROUND(SUMIFS('1-FTE Entry'!$AH$29:$AH$37,'1-FTE Entry'!$A$29:$A$37,"Y",'1-FTE Entry'!$L$29:$L$37,"Central"),0)</f>
        <v>0</v>
      </c>
      <c r="O213" s="112"/>
    </row>
    <row r="214" spans="1:20" hidden="1" outlineLevel="1" x14ac:dyDescent="0.25">
      <c r="A214" s="109" t="s">
        <v>1727</v>
      </c>
      <c r="B214" s="342" t="str">
        <f ca="1">IF(A214="N",B213,IF(LEN(B213)&lt;&gt;1,"A",IFERROR(CHAR(CODE(LOOKUP(2,1/($B$212:OFFSET(B214,-1,0)&lt;&gt;""),$B$212:OFFSET(B214,-1,0)))+1),"A")))</f>
        <v>B</v>
      </c>
      <c r="C214" s="120" t="s">
        <v>1844</v>
      </c>
      <c r="D214" s="222">
        <v>1</v>
      </c>
      <c r="E214" s="223">
        <f ca="1">'1-FTE Entry'!$AH$53</f>
        <v>0</v>
      </c>
      <c r="F214" s="604" t="str">
        <f ca="1">"FTE Entry Tab, "&amp;LEFT('1-FTE Entry'!$B$41,7)&amp;", Row "&amp;'1-FTE Entry'!$B$53</f>
        <v>FTE Entry Tab, Table 4, Row I</v>
      </c>
      <c r="G214" s="604"/>
      <c r="H214" s="604"/>
      <c r="I214" s="145">
        <f>ROUND(SUMIFS('1-FTE Entry'!$AH$44:$AH$52,'1-FTE Entry'!$A$44:$A$52,"Y",'1-FTE Entry'!$L$44:$L$52,"Bill"),0)</f>
        <v>0</v>
      </c>
      <c r="J214" s="145">
        <f>ROUND(SUMIFS('1-FTE Entry'!$AH$44:$AH$52,'1-FTE Entry'!$A$44:$A$52,"Y",'1-FTE Entry'!$L$44:$L$52,"Central"),0)</f>
        <v>0</v>
      </c>
      <c r="O214" s="112"/>
    </row>
    <row r="215" spans="1:20" hidden="1" outlineLevel="1" x14ac:dyDescent="0.25">
      <c r="A215" s="109" t="s">
        <v>1727</v>
      </c>
      <c r="B215" s="342" t="str">
        <f ca="1">IF(A215="N",B214,IF(LEN(B214)&lt;&gt;1,"A",IFERROR(CHAR(CODE(LOOKUP(2,1/($B$212:OFFSET(B215,-1,0)&lt;&gt;""),$B$212:OFFSET(B215,-1,0)))+1),"A")))</f>
        <v>C</v>
      </c>
      <c r="C215" s="122" t="s">
        <v>28</v>
      </c>
      <c r="D215" s="123">
        <v>0</v>
      </c>
      <c r="E215" s="124">
        <f>INDEX('Salary and Cost Data'!$Z:$Z,MATCH('2-Expenditures'!C215,'Salary and Cost Data'!$Y:$Y,0))</f>
        <v>133.74</v>
      </c>
      <c r="F215" s="596"/>
      <c r="G215" s="596"/>
      <c r="H215" s="596"/>
      <c r="I215" s="146">
        <f>ROUND(IF(D215&gt;=100,D215*E215,0),0)</f>
        <v>0</v>
      </c>
      <c r="J215" s="426"/>
      <c r="O215" s="112"/>
    </row>
    <row r="216" spans="1:20" hidden="1" outlineLevel="1" x14ac:dyDescent="0.25">
      <c r="A216" s="109" t="s">
        <v>1727</v>
      </c>
      <c r="B216" s="342" t="str">
        <f ca="1">IF(A216="N",B215,IF(LEN(B215)&lt;&gt;1,"A",IFERROR(CHAR(CODE(LOOKUP(2,1/($B$212:OFFSET(B216,-1,0)&lt;&gt;""),$B$212:OFFSET(B216,-1,0)))+1),"A")))</f>
        <v>D</v>
      </c>
      <c r="C216" s="122" t="s">
        <v>1659</v>
      </c>
      <c r="D216" s="123">
        <v>0</v>
      </c>
      <c r="E216" s="124">
        <f>INDEX('Salary and Cost Data'!$Z:$Z,MATCH('2-Expenditures'!C216,'Salary and Cost Data'!$Y:$Y,0))</f>
        <v>137</v>
      </c>
      <c r="F216" s="596"/>
      <c r="G216" s="596"/>
      <c r="H216" s="596"/>
      <c r="I216" s="146">
        <f>ROUND(D216*E216,0)</f>
        <v>0</v>
      </c>
      <c r="J216" s="427"/>
      <c r="O216" s="112"/>
    </row>
    <row r="217" spans="1:20" hidden="1" outlineLevel="1" x14ac:dyDescent="0.25">
      <c r="A217" s="109" t="s">
        <v>1727</v>
      </c>
      <c r="B217" s="342" t="str">
        <f ca="1">IF(A217="N",B216,IF(LEN(B216)&lt;&gt;1,"A",IFERROR(CHAR(CODE(LOOKUP(2,1/($B$212:OFFSET(B217,-1,0)&lt;&gt;""),$B$212:OFFSET(B217,-1,0)))+1),"A")))</f>
        <v>E</v>
      </c>
      <c r="C217" s="122" t="s">
        <v>1723</v>
      </c>
      <c r="D217" s="123">
        <v>0</v>
      </c>
      <c r="E217" s="124">
        <f>INDEX('Salary and Cost Data'!$Z:$Z,MATCH('2-Expenditures'!C217,'Salary and Cost Data'!$Y:$Y,0))</f>
        <v>215</v>
      </c>
      <c r="F217" s="596"/>
      <c r="G217" s="596"/>
      <c r="H217" s="596"/>
      <c r="I217" s="146">
        <f t="shared" ref="I217:I226" si="10">ROUND(D217*E217,0)</f>
        <v>0</v>
      </c>
      <c r="J217" s="427"/>
      <c r="O217" s="112"/>
    </row>
    <row r="218" spans="1:20" hidden="1" outlineLevel="1" x14ac:dyDescent="0.25">
      <c r="A218" s="109" t="s">
        <v>1727</v>
      </c>
      <c r="B218" s="342" t="str">
        <f ca="1">IF(A218="N",B217,IF(LEN(B217)&lt;&gt;1,"A",IFERROR(CHAR(CODE(LOOKUP(2,1/($B$212:OFFSET(B218,-1,0)&lt;&gt;""),$B$212:OFFSET(B218,-1,0)))+1),"A")))</f>
        <v>F</v>
      </c>
      <c r="C218" s="122" t="s">
        <v>52</v>
      </c>
      <c r="D218" s="125">
        <v>0</v>
      </c>
      <c r="E218" s="124">
        <f>INDEX('Salary and Cost Data'!$Z:$Z,MATCH('2-Expenditures'!C218,'Salary and Cost Data'!$Y:$Y,0))</f>
        <v>0.63</v>
      </c>
      <c r="F218" s="596"/>
      <c r="G218" s="596"/>
      <c r="H218" s="596"/>
      <c r="I218" s="146">
        <f t="shared" si="10"/>
        <v>0</v>
      </c>
      <c r="J218" s="427"/>
      <c r="O218" s="112"/>
    </row>
    <row r="219" spans="1:20" hidden="1" outlineLevel="1" x14ac:dyDescent="0.25">
      <c r="A219" s="109" t="s">
        <v>1727</v>
      </c>
      <c r="B219" s="342" t="str">
        <f ca="1">IF(A219="N",B218,IF(LEN(B218)&lt;&gt;1,"A",IFERROR(CHAR(CODE(LOOKUP(2,1/($B$212:OFFSET(B219,-1,0)&lt;&gt;""),$B$212:OFFSET(B219,-1,0)))+1),"A")))</f>
        <v>G</v>
      </c>
      <c r="C219" s="122" t="s">
        <v>57</v>
      </c>
      <c r="D219" s="125">
        <v>0</v>
      </c>
      <c r="E219" s="124">
        <f>INDEX('Salary and Cost Data'!$Z:$Z,MATCH('2-Expenditures'!C219,'Salary and Cost Data'!$Y:$Y,0))</f>
        <v>0.67</v>
      </c>
      <c r="F219" s="596"/>
      <c r="G219" s="596"/>
      <c r="H219" s="596"/>
      <c r="I219" s="146">
        <f t="shared" si="10"/>
        <v>0</v>
      </c>
      <c r="J219" s="427"/>
      <c r="O219" s="112"/>
    </row>
    <row r="220" spans="1:20" hidden="1" outlineLevel="2" x14ac:dyDescent="0.25">
      <c r="A220" s="109" t="s">
        <v>1735</v>
      </c>
      <c r="B220" s="342" t="str">
        <f ca="1">IF(A220="N",B219,IF(LEN(B219)&lt;&gt;1,"A",IFERROR(CHAR(CODE(LOOKUP(2,1/($B$212:OFFSET(B220,-1,0)&lt;&gt;""),$B$212:OFFSET(B220,-1,0)))+1),"A")))</f>
        <v>G</v>
      </c>
      <c r="C220" s="122" t="s">
        <v>62</v>
      </c>
      <c r="D220" s="123">
        <v>0</v>
      </c>
      <c r="E220" s="124">
        <f>INDEX('Salary and Cost Data'!$Z:$Z,MATCH('2-Expenditures'!C220,'Salary and Cost Data'!$Y:$Y,0))</f>
        <v>231.75</v>
      </c>
      <c r="F220" s="596"/>
      <c r="G220" s="596"/>
      <c r="H220" s="596"/>
      <c r="I220" s="146">
        <f t="shared" si="10"/>
        <v>0</v>
      </c>
      <c r="J220" s="427"/>
      <c r="K220" s="102"/>
      <c r="O220" s="112"/>
    </row>
    <row r="221" spans="1:20" hidden="1" outlineLevel="2" x14ac:dyDescent="0.25">
      <c r="A221" s="109" t="s">
        <v>1735</v>
      </c>
      <c r="B221" s="342" t="str">
        <f ca="1">IF(A221="N",B220,IF(LEN(B220)&lt;&gt;1,"A",IFERROR(CHAR(CODE(LOOKUP(2,1/($B$212:OFFSET(B221,-1,0)&lt;&gt;""),$B$212:OFFSET(B221,-1,0)))+1),"A")))</f>
        <v>G</v>
      </c>
      <c r="C221" s="122" t="s">
        <v>1939</v>
      </c>
      <c r="D221" s="123">
        <v>0</v>
      </c>
      <c r="E221" s="124">
        <f>INDEX('Salary and Cost Data'!$Z:$Z,MATCH('2-Expenditures'!C221,'Salary and Cost Data'!$Y:$Y,0))</f>
        <v>35</v>
      </c>
      <c r="F221" s="596"/>
      <c r="G221" s="596"/>
      <c r="H221" s="596"/>
      <c r="I221" s="146">
        <f t="shared" si="10"/>
        <v>0</v>
      </c>
      <c r="J221" s="427"/>
      <c r="O221" s="112"/>
    </row>
    <row r="222" spans="1:20" hidden="1" outlineLevel="2" x14ac:dyDescent="0.25">
      <c r="A222" s="109" t="s">
        <v>1735</v>
      </c>
      <c r="B222" s="342" t="str">
        <f ca="1">IF(A222="N",B221,IF(LEN(B221)&lt;&gt;1,"A",IFERROR(CHAR(CODE(LOOKUP(2,1/($B$212:OFFSET(B222,-1,0)&lt;&gt;""),$B$212:OFFSET(B222,-1,0)))+1),"A")))</f>
        <v>G</v>
      </c>
      <c r="C222" s="122" t="s">
        <v>71</v>
      </c>
      <c r="D222" s="123">
        <v>0</v>
      </c>
      <c r="E222" s="124">
        <f>INDEX('Salary and Cost Data'!$Z:$Z,MATCH('2-Expenditures'!C222,'Salary and Cost Data'!$Y:$Y,0))</f>
        <v>38</v>
      </c>
      <c r="F222" s="596"/>
      <c r="G222" s="596"/>
      <c r="H222" s="596"/>
      <c r="I222" s="146">
        <f t="shared" si="10"/>
        <v>0</v>
      </c>
      <c r="J222" s="427"/>
      <c r="O222" s="112"/>
    </row>
    <row r="223" spans="1:20" hidden="1" outlineLevel="2" x14ac:dyDescent="0.25">
      <c r="A223" s="109" t="s">
        <v>1735</v>
      </c>
      <c r="B223" s="342" t="str">
        <f ca="1">IF(A223="N",B222,IF(LEN(B222)&lt;&gt;1,"A",IFERROR(CHAR(CODE(LOOKUP(2,1/($B$212:OFFSET(B223,-1,0)&lt;&gt;""),$B$212:OFFSET(B223,-1,0)))+1),"A")))</f>
        <v>G</v>
      </c>
      <c r="C223" s="122" t="s">
        <v>75</v>
      </c>
      <c r="D223" s="123">
        <v>0</v>
      </c>
      <c r="E223" s="124">
        <f>INDEX('Salary and Cost Data'!$Z:$Z,MATCH('2-Expenditures'!C223,'Salary and Cost Data'!$Y:$Y,0))</f>
        <v>32</v>
      </c>
      <c r="F223" s="596"/>
      <c r="G223" s="596"/>
      <c r="H223" s="596"/>
      <c r="I223" s="146">
        <f t="shared" si="10"/>
        <v>0</v>
      </c>
      <c r="J223" s="427"/>
      <c r="O223" s="112"/>
    </row>
    <row r="224" spans="1:20" hidden="1" outlineLevel="2" x14ac:dyDescent="0.25">
      <c r="A224" s="109" t="s">
        <v>1735</v>
      </c>
      <c r="B224" s="342" t="str">
        <f ca="1">IF(A224="N",B223,IF(LEN(B223)&lt;&gt;1,"A",IFERROR(CHAR(CODE(LOOKUP(2,1/($B$212:OFFSET(B224,-1,0)&lt;&gt;""),$B$212:OFFSET(B224,-1,0)))+1),"A")))</f>
        <v>G</v>
      </c>
      <c r="C224" s="21" t="s">
        <v>2167</v>
      </c>
      <c r="D224" s="123">
        <v>0</v>
      </c>
      <c r="E224" s="124">
        <f>INDEX('Salary and Cost Data'!$Z:$Z,MATCH('2-Expenditures'!C224,'Salary and Cost Data'!$Y:$Y,0))</f>
        <v>261</v>
      </c>
      <c r="F224" s="601"/>
      <c r="G224" s="601"/>
      <c r="H224" s="601"/>
      <c r="I224" s="146">
        <f t="shared" si="10"/>
        <v>0</v>
      </c>
      <c r="J224" s="427"/>
      <c r="O224" s="112"/>
    </row>
    <row r="225" spans="1:20" hidden="1" outlineLevel="1" x14ac:dyDescent="0.25">
      <c r="A225" s="109" t="s">
        <v>1735</v>
      </c>
      <c r="B225" s="342" t="str">
        <f ca="1">IF(A225="N",B224,IF(LEN(B224)&lt;&gt;1,"A",IFERROR(CHAR(CODE(LOOKUP(2,1/($B$212:OFFSET(B225,-1,0)&lt;&gt;""),$B$212:OFFSET(B225,-1,0)))+1),"A")))</f>
        <v>G</v>
      </c>
      <c r="C225" s="126"/>
      <c r="D225" s="127"/>
      <c r="E225" s="128"/>
      <c r="F225" s="601"/>
      <c r="G225" s="601"/>
      <c r="H225" s="601"/>
      <c r="I225" s="146">
        <f t="shared" si="10"/>
        <v>0</v>
      </c>
      <c r="J225" s="427"/>
      <c r="K225" s="173" t="s">
        <v>1858</v>
      </c>
      <c r="O225" s="112"/>
    </row>
    <row r="226" spans="1:20" ht="13.8" hidden="1" outlineLevel="1" thickBot="1" x14ac:dyDescent="0.3">
      <c r="A226" s="109" t="s">
        <v>1735</v>
      </c>
      <c r="B226" s="342" t="str">
        <f ca="1">IF(A226="N",B225,IF(LEN(B225)&lt;&gt;1,"A",IFERROR(CHAR(CODE(LOOKUP(2,1/($B$212:OFFSET(B226,-1,0)&lt;&gt;""),$B$212:OFFSET(B226,-1,0)))+1),"A")))</f>
        <v>G</v>
      </c>
      <c r="C226" s="126"/>
      <c r="D226" s="127"/>
      <c r="E226" s="128"/>
      <c r="F226" s="601"/>
      <c r="G226" s="601"/>
      <c r="H226" s="601"/>
      <c r="I226" s="146">
        <f t="shared" si="10"/>
        <v>0</v>
      </c>
      <c r="J226" s="427"/>
      <c r="O226" s="112"/>
    </row>
    <row r="227" spans="1:20" ht="13.8" hidden="1" outlineLevel="1" thickTop="1" x14ac:dyDescent="0.25">
      <c r="B227" s="344" t="str">
        <f ca="1">IFERROR(CHAR(CODE(LOOKUP(2,1/(B213:OFFSET(B227,-1,0)&lt;&gt;""),B213:OFFSET(B227,-1,0)))+1),"A")</f>
        <v>H</v>
      </c>
      <c r="C227" s="602" t="s">
        <v>1616</v>
      </c>
      <c r="D227" s="603"/>
      <c r="E227" s="603"/>
      <c r="F227" s="603"/>
      <c r="G227" s="603"/>
      <c r="H227" s="603"/>
      <c r="I227" s="354">
        <f ca="1">SUMIFS(I213:OFFSET(I227,-1,0),$A213:OFFSET($A227,-1,0),"Y")</f>
        <v>0</v>
      </c>
      <c r="J227" s="348">
        <f ca="1">SUMIFS(J213:OFFSET(J227,-1,0),$A213:OFFSET($A227,-1,0),"Y")</f>
        <v>0</v>
      </c>
      <c r="O227" s="112"/>
    </row>
    <row r="228" spans="1:20" hidden="1" outlineLevel="1" x14ac:dyDescent="0.25">
      <c r="D228" s="129"/>
      <c r="E228" s="129"/>
      <c r="F228" s="129"/>
      <c r="G228" s="129"/>
      <c r="H228" s="129"/>
      <c r="I228" s="129"/>
      <c r="J228" s="110"/>
      <c r="O228" s="112"/>
    </row>
    <row r="229" spans="1:20" s="304" customFormat="1" ht="19.95" hidden="1" customHeight="1" outlineLevel="1" x14ac:dyDescent="0.25">
      <c r="A229" s="301"/>
      <c r="B229" s="114" t="s">
        <v>1912</v>
      </c>
      <c r="C229" s="302"/>
      <c r="D229" s="303"/>
      <c r="E229" s="303"/>
      <c r="F229" s="303"/>
      <c r="G229" s="303"/>
      <c r="H229" s="303"/>
      <c r="I229" s="303"/>
      <c r="J229" s="301"/>
      <c r="T229" s="301"/>
    </row>
    <row r="230" spans="1:20" ht="26.4" hidden="1" outlineLevel="1" x14ac:dyDescent="0.25">
      <c r="A230" s="108" t="s">
        <v>1734</v>
      </c>
      <c r="B230" s="339" t="s">
        <v>1612</v>
      </c>
      <c r="C230" s="349" t="s">
        <v>1613</v>
      </c>
      <c r="D230" s="350" t="s">
        <v>1615</v>
      </c>
      <c r="E230" s="350" t="s">
        <v>1614</v>
      </c>
      <c r="F230" s="597" t="s">
        <v>1830</v>
      </c>
      <c r="G230" s="597"/>
      <c r="H230" s="597"/>
      <c r="I230" s="351" t="s">
        <v>1609</v>
      </c>
      <c r="J230"/>
      <c r="O230" s="112"/>
    </row>
    <row r="231" spans="1:20" hidden="1" outlineLevel="1" x14ac:dyDescent="0.25">
      <c r="A231" s="109" t="s">
        <v>1727</v>
      </c>
      <c r="B231" s="342" t="str">
        <f ca="1">IF(A231="N",B230,IF(LEN(B230)&lt;&gt;1,"A",IFERROR(CHAR(CODE(LOOKUP(2,1/($B$230:OFFSET(B231,-1,0)&lt;&gt;""),$B$230:OFFSET(B231,-1,0)))+1),"A")))</f>
        <v>A</v>
      </c>
      <c r="C231" s="130"/>
      <c r="D231" s="131"/>
      <c r="E231" s="132"/>
      <c r="F231" s="596"/>
      <c r="G231" s="596"/>
      <c r="H231" s="596"/>
      <c r="I231" s="121">
        <f t="shared" ref="I231:I245" si="11">ROUND(D231*E231,0)</f>
        <v>0</v>
      </c>
      <c r="J231"/>
      <c r="K231" s="104"/>
      <c r="O231" s="112"/>
    </row>
    <row r="232" spans="1:20" hidden="1" outlineLevel="1" x14ac:dyDescent="0.25">
      <c r="A232" s="109" t="s">
        <v>1727</v>
      </c>
      <c r="B232" s="342" t="str">
        <f ca="1">IF(A232="N",B231,IF(LEN(B231)&lt;&gt;1,"A",IFERROR(CHAR(CODE(LOOKUP(2,1/($B$230:OFFSET(B232,-1,0)&lt;&gt;""),$B$230:OFFSET(B232,-1,0)))+1),"A")))</f>
        <v>B</v>
      </c>
      <c r="C232" s="130"/>
      <c r="D232" s="131"/>
      <c r="E232" s="132"/>
      <c r="F232" s="596"/>
      <c r="G232" s="596"/>
      <c r="H232" s="596"/>
      <c r="I232" s="121">
        <f t="shared" si="11"/>
        <v>0</v>
      </c>
      <c r="J232"/>
      <c r="K232" s="104"/>
      <c r="O232" s="112"/>
    </row>
    <row r="233" spans="1:20" hidden="1" outlineLevel="1" x14ac:dyDescent="0.25">
      <c r="A233" s="109" t="s">
        <v>1727</v>
      </c>
      <c r="B233" s="342" t="str">
        <f ca="1">IF(A233="N",B232,IF(LEN(B232)&lt;&gt;1,"A",IFERROR(CHAR(CODE(LOOKUP(2,1/($B$230:OFFSET(B233,-1,0)&lt;&gt;""),$B$230:OFFSET(B233,-1,0)))+1),"A")))</f>
        <v>C</v>
      </c>
      <c r="C233" s="133"/>
      <c r="D233" s="134"/>
      <c r="E233" s="135"/>
      <c r="F233" s="596"/>
      <c r="G233" s="596"/>
      <c r="H233" s="596"/>
      <c r="I233" s="119">
        <f t="shared" si="11"/>
        <v>0</v>
      </c>
      <c r="J233"/>
      <c r="O233" s="112"/>
    </row>
    <row r="234" spans="1:20" hidden="1" outlineLevel="1" x14ac:dyDescent="0.25">
      <c r="A234" s="109" t="s">
        <v>1727</v>
      </c>
      <c r="B234" s="342" t="str">
        <f ca="1">IF(A234="N",B233,IF(LEN(B233)&lt;&gt;1,"A",IFERROR(CHAR(CODE(LOOKUP(2,1/($B$230:OFFSET(B234,-1,0)&lt;&gt;""),$B$230:OFFSET(B234,-1,0)))+1),"A")))</f>
        <v>D</v>
      </c>
      <c r="C234" s="133"/>
      <c r="D234" s="134"/>
      <c r="E234" s="135"/>
      <c r="F234" s="596"/>
      <c r="G234" s="596"/>
      <c r="H234" s="596"/>
      <c r="I234" s="119">
        <f t="shared" si="11"/>
        <v>0</v>
      </c>
      <c r="J234"/>
      <c r="O234" s="112"/>
    </row>
    <row r="235" spans="1:20" hidden="1" outlineLevel="1" x14ac:dyDescent="0.25">
      <c r="A235" s="109" t="s">
        <v>1727</v>
      </c>
      <c r="B235" s="342" t="str">
        <f ca="1">IF(A235="N",B234,IF(LEN(B234)&lt;&gt;1,"A",IFERROR(CHAR(CODE(LOOKUP(2,1/($B$230:OFFSET(B235,-1,0)&lt;&gt;""),$B$230:OFFSET(B235,-1,0)))+1),"A")))</f>
        <v>E</v>
      </c>
      <c r="C235" s="136"/>
      <c r="D235" s="137"/>
      <c r="E235" s="138"/>
      <c r="F235" s="596"/>
      <c r="G235" s="596"/>
      <c r="H235" s="596"/>
      <c r="I235" s="356">
        <f t="shared" si="11"/>
        <v>0</v>
      </c>
      <c r="J235"/>
      <c r="O235" s="112"/>
    </row>
    <row r="236" spans="1:20" hidden="1" outlineLevel="2" x14ac:dyDescent="0.25">
      <c r="A236" s="109" t="s">
        <v>1735</v>
      </c>
      <c r="B236" s="342" t="str">
        <f ca="1">IF(A236="N",B235,IF(LEN(B235)&lt;&gt;1,"A",IFERROR(CHAR(CODE(LOOKUP(2,1/($B$230:OFFSET(B236,-1,0)&lt;&gt;""),$B$230:OFFSET(B236,-1,0)))+1),"A")))</f>
        <v>E</v>
      </c>
      <c r="C236" s="136"/>
      <c r="D236" s="137"/>
      <c r="E236" s="138"/>
      <c r="F236" s="596"/>
      <c r="G236" s="596"/>
      <c r="H236" s="596"/>
      <c r="I236" s="356">
        <f t="shared" si="11"/>
        <v>0</v>
      </c>
      <c r="J236"/>
      <c r="O236" s="112"/>
    </row>
    <row r="237" spans="1:20" hidden="1" outlineLevel="2" x14ac:dyDescent="0.25">
      <c r="A237" s="109" t="s">
        <v>1735</v>
      </c>
      <c r="B237" s="342" t="str">
        <f ca="1">IF(A237="N",B236,IF(LEN(B236)&lt;&gt;1,"A",IFERROR(CHAR(CODE(LOOKUP(2,1/($B$230:OFFSET(B237,-1,0)&lt;&gt;""),$B$230:OFFSET(B237,-1,0)))+1),"A")))</f>
        <v>E</v>
      </c>
      <c r="C237" s="136"/>
      <c r="D237" s="137"/>
      <c r="E237" s="138"/>
      <c r="F237" s="596"/>
      <c r="G237" s="596"/>
      <c r="H237" s="596"/>
      <c r="I237" s="356">
        <f t="shared" si="11"/>
        <v>0</v>
      </c>
      <c r="J237"/>
      <c r="O237" s="112"/>
    </row>
    <row r="238" spans="1:20" hidden="1" outlineLevel="2" x14ac:dyDescent="0.25">
      <c r="A238" s="109" t="s">
        <v>1735</v>
      </c>
      <c r="B238" s="342" t="str">
        <f ca="1">IF(A238="N",B237,IF(LEN(B237)&lt;&gt;1,"A",IFERROR(CHAR(CODE(LOOKUP(2,1/($B$230:OFFSET(B238,-1,0)&lt;&gt;""),$B$230:OFFSET(B238,-1,0)))+1),"A")))</f>
        <v>E</v>
      </c>
      <c r="C238" s="136"/>
      <c r="D238" s="137"/>
      <c r="E238" s="138"/>
      <c r="F238" s="596"/>
      <c r="G238" s="596"/>
      <c r="H238" s="596"/>
      <c r="I238" s="356">
        <f t="shared" si="11"/>
        <v>0</v>
      </c>
      <c r="J238"/>
      <c r="O238" s="112"/>
    </row>
    <row r="239" spans="1:20" hidden="1" outlineLevel="2" x14ac:dyDescent="0.25">
      <c r="A239" s="109" t="s">
        <v>1735</v>
      </c>
      <c r="B239" s="342" t="str">
        <f ca="1">IF(A239="N",B238,IF(LEN(B238)&lt;&gt;1,"A",IFERROR(CHAR(CODE(LOOKUP(2,1/($B$230:OFFSET(B239,-1,0)&lt;&gt;""),$B$230:OFFSET(B239,-1,0)))+1),"A")))</f>
        <v>E</v>
      </c>
      <c r="C239" s="136"/>
      <c r="D239" s="137"/>
      <c r="E239" s="138"/>
      <c r="F239" s="596"/>
      <c r="G239" s="596"/>
      <c r="H239" s="596"/>
      <c r="I239" s="356">
        <f t="shared" si="11"/>
        <v>0</v>
      </c>
      <c r="J239"/>
      <c r="O239" s="112"/>
    </row>
    <row r="240" spans="1:20" hidden="1" outlineLevel="2" x14ac:dyDescent="0.25">
      <c r="A240" s="109" t="s">
        <v>1735</v>
      </c>
      <c r="B240" s="342" t="str">
        <f ca="1">IF(A240="N",B239,IF(LEN(B239)&lt;&gt;1,"A",IFERROR(CHAR(CODE(LOOKUP(2,1/($B$230:OFFSET(B240,-1,0)&lt;&gt;""),$B$230:OFFSET(B240,-1,0)))+1),"A")))</f>
        <v>E</v>
      </c>
      <c r="C240" s="136"/>
      <c r="D240" s="137"/>
      <c r="E240" s="138"/>
      <c r="F240" s="596"/>
      <c r="G240" s="596"/>
      <c r="H240" s="596"/>
      <c r="I240" s="356">
        <f t="shared" si="11"/>
        <v>0</v>
      </c>
      <c r="J240"/>
      <c r="O240" s="112"/>
    </row>
    <row r="241" spans="1:20" hidden="1" outlineLevel="2" x14ac:dyDescent="0.25">
      <c r="A241" s="109" t="s">
        <v>1735</v>
      </c>
      <c r="B241" s="342" t="str">
        <f ca="1">IF(A241="N",B240,IF(LEN(B240)&lt;&gt;1,"A",IFERROR(CHAR(CODE(LOOKUP(2,1/($B$230:OFFSET(B241,-1,0)&lt;&gt;""),$B$230:OFFSET(B241,-1,0)))+1),"A")))</f>
        <v>E</v>
      </c>
      <c r="C241" s="136"/>
      <c r="D241" s="137"/>
      <c r="E241" s="138"/>
      <c r="F241" s="596"/>
      <c r="G241" s="596"/>
      <c r="H241" s="596"/>
      <c r="I241" s="356">
        <f t="shared" si="11"/>
        <v>0</v>
      </c>
      <c r="J241"/>
      <c r="O241" s="112"/>
    </row>
    <row r="242" spans="1:20" hidden="1" outlineLevel="2" x14ac:dyDescent="0.25">
      <c r="A242" s="109" t="s">
        <v>1735</v>
      </c>
      <c r="B242" s="342" t="str">
        <f ca="1">IF(A242="N",B241,IF(LEN(B241)&lt;&gt;1,"A",IFERROR(CHAR(CODE(LOOKUP(2,1/($B$230:OFFSET(B242,-1,0)&lt;&gt;""),$B$230:OFFSET(B242,-1,0)))+1),"A")))</f>
        <v>E</v>
      </c>
      <c r="C242" s="136"/>
      <c r="D242" s="137"/>
      <c r="E242" s="138"/>
      <c r="F242" s="596"/>
      <c r="G242" s="596"/>
      <c r="H242" s="596"/>
      <c r="I242" s="356">
        <f t="shared" si="11"/>
        <v>0</v>
      </c>
      <c r="J242"/>
      <c r="O242" s="112"/>
    </row>
    <row r="243" spans="1:20" hidden="1" outlineLevel="2" x14ac:dyDescent="0.25">
      <c r="A243" s="109" t="s">
        <v>1735</v>
      </c>
      <c r="B243" s="342" t="str">
        <f ca="1">IF(A243="N",B242,IF(LEN(B242)&lt;&gt;1,"A",IFERROR(CHAR(CODE(LOOKUP(2,1/($B$230:OFFSET(B243,-1,0)&lt;&gt;""),$B$230:OFFSET(B243,-1,0)))+1),"A")))</f>
        <v>E</v>
      </c>
      <c r="C243" s="136"/>
      <c r="D243" s="137"/>
      <c r="E243" s="138"/>
      <c r="F243" s="596"/>
      <c r="G243" s="596"/>
      <c r="H243" s="596"/>
      <c r="I243" s="356">
        <f t="shared" si="11"/>
        <v>0</v>
      </c>
      <c r="J243"/>
      <c r="O243" s="112"/>
    </row>
    <row r="244" spans="1:20" hidden="1" outlineLevel="2" x14ac:dyDescent="0.25">
      <c r="A244" s="109" t="s">
        <v>1735</v>
      </c>
      <c r="B244" s="342" t="str">
        <f ca="1">IF(A244="N",B243,IF(LEN(B243)&lt;&gt;1,"A",IFERROR(CHAR(CODE(LOOKUP(2,1/($B$230:OFFSET(B244,-1,0)&lt;&gt;""),$B$230:OFFSET(B244,-1,0)))+1),"A")))</f>
        <v>E</v>
      </c>
      <c r="C244" s="136"/>
      <c r="D244" s="137"/>
      <c r="E244" s="138"/>
      <c r="F244" s="596"/>
      <c r="G244" s="596"/>
      <c r="H244" s="596"/>
      <c r="I244" s="356">
        <f t="shared" si="11"/>
        <v>0</v>
      </c>
      <c r="J244"/>
      <c r="O244" s="112"/>
    </row>
    <row r="245" spans="1:20" ht="13.8" hidden="1" outlineLevel="2" thickBot="1" x14ac:dyDescent="0.3">
      <c r="A245" s="109" t="s">
        <v>1735</v>
      </c>
      <c r="B245" s="342" t="str">
        <f ca="1">IF(A245="N",B244,IF(LEN(B244)&lt;&gt;1,"A",IFERROR(CHAR(CODE(LOOKUP(2,1/($B$230:OFFSET(B245,-1,0)&lt;&gt;""),$B$230:OFFSET(B245,-1,0)))+1),"A")))</f>
        <v>E</v>
      </c>
      <c r="C245" s="136"/>
      <c r="D245" s="137"/>
      <c r="E245" s="138"/>
      <c r="F245" s="596"/>
      <c r="G245" s="596"/>
      <c r="H245" s="596"/>
      <c r="I245" s="356">
        <f t="shared" si="11"/>
        <v>0</v>
      </c>
      <c r="J245"/>
      <c r="O245" s="112"/>
    </row>
    <row r="246" spans="1:20" ht="13.8" hidden="1" outlineLevel="1" thickTop="1" x14ac:dyDescent="0.25">
      <c r="B246" s="344" t="str">
        <f ca="1">IFERROR(CHAR(CODE(LOOKUP(2,1/(B231:OFFSET(B246,-1,0)&lt;&gt;""),B231:OFFSET(B246,-1,0)))+1),"A")</f>
        <v>F</v>
      </c>
      <c r="C246" s="602" t="s">
        <v>1617</v>
      </c>
      <c r="D246" s="603"/>
      <c r="E246" s="603"/>
      <c r="F246" s="603"/>
      <c r="G246" s="603"/>
      <c r="H246" s="603"/>
      <c r="I246" s="352">
        <f ca="1">SUMIFS(I231:OFFSET(I246,-1,0),$A231:OFFSET($A246,-1,0),"Y")</f>
        <v>0</v>
      </c>
      <c r="J246"/>
      <c r="K246" s="173" t="s">
        <v>1853</v>
      </c>
      <c r="O246" s="112"/>
    </row>
    <row r="247" spans="1:20" collapsed="1" x14ac:dyDescent="0.25"/>
    <row r="248" spans="1:20" x14ac:dyDescent="0.25">
      <c r="B248" s="100" t="s">
        <v>1576</v>
      </c>
      <c r="C248" s="116" t="s">
        <v>1702</v>
      </c>
    </row>
    <row r="249" spans="1:20" ht="15.6" hidden="1" outlineLevel="1" x14ac:dyDescent="0.25">
      <c r="B249" s="117" t="s">
        <v>1576</v>
      </c>
      <c r="C249" s="117" t="str">
        <f>INDEX('Salary and Cost Data'!$AF$2:$AJ$2,MATCH(B249,'Salary and Cost Data'!$AF$5:$AJ$5,0))</f>
        <v>FY 2028-29</v>
      </c>
      <c r="D249" s="117"/>
      <c r="E249" s="117"/>
      <c r="F249" s="117"/>
      <c r="G249" s="117"/>
      <c r="H249" s="117"/>
      <c r="I249" s="117"/>
      <c r="J249" s="117"/>
    </row>
    <row r="250" spans="1:20" ht="15.6" hidden="1" outlineLevel="1" x14ac:dyDescent="0.25">
      <c r="B250" s="118"/>
      <c r="C250" s="118"/>
      <c r="D250" s="118"/>
      <c r="E250" s="118"/>
      <c r="F250" s="118"/>
      <c r="G250" s="118"/>
      <c r="H250" s="118"/>
      <c r="I250" s="118"/>
      <c r="J250" s="118"/>
    </row>
    <row r="251" spans="1:20" s="304" customFormat="1" ht="19.95" hidden="1" customHeight="1" outlineLevel="1" x14ac:dyDescent="0.25">
      <c r="A251" s="301"/>
      <c r="B251" s="114" t="s">
        <v>1897</v>
      </c>
      <c r="C251" s="302"/>
      <c r="D251" s="303"/>
      <c r="E251" s="303"/>
      <c r="F251" s="303"/>
      <c r="G251" s="303"/>
      <c r="H251" s="303"/>
      <c r="I251" s="303"/>
      <c r="J251" s="301"/>
    </row>
    <row r="252" spans="1:20" ht="26.4" hidden="1" outlineLevel="1" x14ac:dyDescent="0.25">
      <c r="A252" s="108" t="s">
        <v>1734</v>
      </c>
      <c r="B252" s="343" t="s">
        <v>1612</v>
      </c>
      <c r="C252" s="357" t="s">
        <v>1583</v>
      </c>
      <c r="D252" s="358" t="s">
        <v>1561</v>
      </c>
      <c r="E252" s="358" t="s">
        <v>1584</v>
      </c>
      <c r="F252" s="358" t="s">
        <v>1585</v>
      </c>
      <c r="G252" s="358" t="s">
        <v>1586</v>
      </c>
      <c r="H252" s="358" t="s">
        <v>1587</v>
      </c>
      <c r="I252" s="358" t="s">
        <v>1609</v>
      </c>
      <c r="J252"/>
      <c r="O252" s="112"/>
      <c r="P252" s="112"/>
      <c r="Q252" s="112"/>
      <c r="R252" s="112"/>
      <c r="T252" s="112"/>
    </row>
    <row r="253" spans="1:20" hidden="1" outlineLevel="1" x14ac:dyDescent="0.25">
      <c r="A253" s="109" t="str">
        <f>'1-FTE Entry'!A10</f>
        <v>Y</v>
      </c>
      <c r="B253" s="258" t="str">
        <f ca="1">IF(A253="N",B252,IF(LEN(B252)&lt;&gt;1,"A",IFERROR(CHAR(CODE(LOOKUP(2,1/($B$252:OFFSET(B253,-1,0)&lt;&gt;""),$B$252:OFFSET(B253,-1,0)))+1),"A")))</f>
        <v>A</v>
      </c>
      <c r="C253" s="139">
        <f>'1-FTE Entry'!C10</f>
        <v>0</v>
      </c>
      <c r="D253" s="140">
        <f>IF(AND('1-FTE Entry'!$H10&lt;='Salary and Cost Data'!AJ$4,'1-FTE Entry'!$K10&gt;='Salary and Cost Data'!AJ$3),1,0)*'1-FTE Entry'!$E10</f>
        <v>0</v>
      </c>
      <c r="E253" s="140">
        <f>'1-FTE Entry'!AI10</f>
        <v>0</v>
      </c>
      <c r="F253" s="143">
        <f>ROUND(IFERROR(SUM('1-FTE Entry'!$S10:$U10)*'1-FTE Entry'!$AI10/'1-FTE Entry'!$E10,0),0)</f>
        <v>0</v>
      </c>
      <c r="G253" s="143">
        <f>ROUND(IFERROR(SUM('1-FTE Entry'!$V10:$X10)*'1-FTE Entry'!$AI10/'1-FTE Entry'!$E10,0),0)</f>
        <v>0</v>
      </c>
      <c r="H253" s="144">
        <f>ROUND(IFERROR(IF('1-FTE Entry'!O10=$B$249,SUM('1-FTE Entry'!$Y10:$Z10),0),0),0)</f>
        <v>0</v>
      </c>
      <c r="I253" s="144">
        <f>SUM(F253:H253)</f>
        <v>0</v>
      </c>
      <c r="J253"/>
      <c r="O253" s="112"/>
      <c r="P253" s="112"/>
      <c r="Q253" s="112"/>
      <c r="R253" s="112"/>
      <c r="T253" s="112"/>
    </row>
    <row r="254" spans="1:20" hidden="1" outlineLevel="1" x14ac:dyDescent="0.25">
      <c r="A254" s="109" t="str">
        <f>'1-FTE Entry'!A11</f>
        <v>Y</v>
      </c>
      <c r="B254" s="258" t="str">
        <f ca="1">IF(A254="N",B253,IF(LEN(B253)&lt;&gt;1,"A",IFERROR(CHAR(CODE(LOOKUP(2,1/($B$252:OFFSET(B254,-1,0)&lt;&gt;""),$B$252:OFFSET(B254,-1,0)))+1),"A")))</f>
        <v>B</v>
      </c>
      <c r="C254" s="139">
        <f>'1-FTE Entry'!C11</f>
        <v>0</v>
      </c>
      <c r="D254" s="140">
        <f>IF(AND('1-FTE Entry'!$H11&lt;='Salary and Cost Data'!AJ$4,'1-FTE Entry'!$K11&gt;='Salary and Cost Data'!AJ$3),1,0)*'1-FTE Entry'!$E11</f>
        <v>0</v>
      </c>
      <c r="E254" s="140">
        <f>'1-FTE Entry'!AI11</f>
        <v>0</v>
      </c>
      <c r="F254" s="143">
        <f>ROUND(IFERROR(SUM('1-FTE Entry'!$S11:$U11)*'1-FTE Entry'!$AI11/'1-FTE Entry'!$E11,0),0)</f>
        <v>0</v>
      </c>
      <c r="G254" s="143">
        <f>ROUND(IFERROR(SUM('1-FTE Entry'!$V11:$X11)*'1-FTE Entry'!$AI11/'1-FTE Entry'!$E11,0),0)</f>
        <v>0</v>
      </c>
      <c r="H254" s="144">
        <f>ROUND(IFERROR(IF('1-FTE Entry'!O11=$B$249,SUM('1-FTE Entry'!$Y11:$Z11),0),0),0)</f>
        <v>0</v>
      </c>
      <c r="I254" s="144">
        <f>SUM(F254:H254)</f>
        <v>0</v>
      </c>
      <c r="J254"/>
      <c r="O254" s="112"/>
      <c r="P254" s="112"/>
      <c r="Q254" s="112"/>
      <c r="R254" s="112"/>
      <c r="T254" s="112"/>
    </row>
    <row r="255" spans="1:20" hidden="1" outlineLevel="1" x14ac:dyDescent="0.25">
      <c r="A255" s="109" t="str">
        <f>'1-FTE Entry'!A12</f>
        <v>Y</v>
      </c>
      <c r="B255" s="258" t="str">
        <f ca="1">IF(A255="N",B254,IF(LEN(B254)&lt;&gt;1,"A",IFERROR(CHAR(CODE(LOOKUP(2,1/($B$252:OFFSET(B255,-1,0)&lt;&gt;""),$B$252:OFFSET(B255,-1,0)))+1),"A")))</f>
        <v>C</v>
      </c>
      <c r="C255" s="139">
        <f>'1-FTE Entry'!C12</f>
        <v>0</v>
      </c>
      <c r="D255" s="140">
        <f>IF(AND('1-FTE Entry'!$H12&lt;='Salary and Cost Data'!AJ$4,'1-FTE Entry'!$K12&gt;='Salary and Cost Data'!AJ$3),1,0)*'1-FTE Entry'!$E12</f>
        <v>0</v>
      </c>
      <c r="E255" s="140">
        <f>'1-FTE Entry'!AI12</f>
        <v>0</v>
      </c>
      <c r="F255" s="143">
        <f>ROUND(IFERROR(SUM('1-FTE Entry'!$S12:$U12)*'1-FTE Entry'!$AI12/'1-FTE Entry'!$E12,0),0)</f>
        <v>0</v>
      </c>
      <c r="G255" s="143">
        <f>ROUND(IFERROR(SUM('1-FTE Entry'!$V12:$X12)*'1-FTE Entry'!$AI12/'1-FTE Entry'!$E12,0),0)</f>
        <v>0</v>
      </c>
      <c r="H255" s="144">
        <f>ROUND(IFERROR(IF('1-FTE Entry'!O12=$B$249,SUM('1-FTE Entry'!$Y12:$Z12),0),0),0)</f>
        <v>0</v>
      </c>
      <c r="I255" s="144">
        <f>SUM(F255:H255)</f>
        <v>0</v>
      </c>
      <c r="J255"/>
      <c r="O255" s="112"/>
      <c r="P255" s="112"/>
      <c r="Q255" s="112"/>
      <c r="R255" s="112"/>
      <c r="T255" s="112"/>
    </row>
    <row r="256" spans="1:20" hidden="1" outlineLevel="1" x14ac:dyDescent="0.25">
      <c r="A256" s="109" t="str">
        <f>'1-FTE Entry'!A13</f>
        <v>Y</v>
      </c>
      <c r="B256" s="258" t="str">
        <f ca="1">IF(A256="N",B255,IF(LEN(B255)&lt;&gt;1,"A",IFERROR(CHAR(CODE(LOOKUP(2,1/($B$252:OFFSET(B256,-1,0)&lt;&gt;""),$B$252:OFFSET(B256,-1,0)))+1),"A")))</f>
        <v>D</v>
      </c>
      <c r="C256" s="139">
        <f>'1-FTE Entry'!C13</f>
        <v>0</v>
      </c>
      <c r="D256" s="140">
        <f>IF(AND('1-FTE Entry'!$H13&lt;='Salary and Cost Data'!AJ$4,'1-FTE Entry'!$K13&gt;='Salary and Cost Data'!AJ$3),1,0)*'1-FTE Entry'!$E13</f>
        <v>0</v>
      </c>
      <c r="E256" s="140">
        <f>'1-FTE Entry'!AI13</f>
        <v>0</v>
      </c>
      <c r="F256" s="143">
        <f>ROUND(IFERROR(SUM('1-FTE Entry'!$S13:$U13)*'1-FTE Entry'!$AI13/'1-FTE Entry'!$E13,0),0)</f>
        <v>0</v>
      </c>
      <c r="G256" s="143">
        <f>ROUND(IFERROR(SUM('1-FTE Entry'!$V13:$X13)*'1-FTE Entry'!$AI13/'1-FTE Entry'!$E13,0),0)</f>
        <v>0</v>
      </c>
      <c r="H256" s="144">
        <f>ROUND(IFERROR(IF('1-FTE Entry'!O13=$B$249,SUM('1-FTE Entry'!$Y13:$Z13),0),0),0)</f>
        <v>0</v>
      </c>
      <c r="I256" s="144">
        <f>SUM(F256:H256)</f>
        <v>0</v>
      </c>
      <c r="J256"/>
      <c r="O256" s="112"/>
      <c r="P256" s="112"/>
      <c r="Q256" s="112"/>
      <c r="R256" s="112"/>
      <c r="T256" s="112"/>
    </row>
    <row r="257" spans="1:20" hidden="1" outlineLevel="1" x14ac:dyDescent="0.25">
      <c r="A257" s="109" t="str">
        <f>'1-FTE Entry'!A14</f>
        <v>Y</v>
      </c>
      <c r="B257" s="258" t="str">
        <f ca="1">IF(A257="N",B256,IF(LEN(B256)&lt;&gt;1,"A",IFERROR(CHAR(CODE(LOOKUP(2,1/($B$252:OFFSET(B257,-1,0)&lt;&gt;""),$B$252:OFFSET(B257,-1,0)))+1),"A")))</f>
        <v>E</v>
      </c>
      <c r="C257" s="139">
        <f>'1-FTE Entry'!C14</f>
        <v>0</v>
      </c>
      <c r="D257" s="140">
        <f>IF(AND('1-FTE Entry'!$H14&lt;='Salary and Cost Data'!AJ$4,'1-FTE Entry'!$K14&gt;='Salary and Cost Data'!AJ$3),1,0)*'1-FTE Entry'!$E14</f>
        <v>0</v>
      </c>
      <c r="E257" s="140">
        <f>'1-FTE Entry'!AI14</f>
        <v>0</v>
      </c>
      <c r="F257" s="143">
        <f>ROUND(IFERROR(SUM('1-FTE Entry'!$S14:$U14)*'1-FTE Entry'!$AI14/'1-FTE Entry'!$E14,0),0)</f>
        <v>0</v>
      </c>
      <c r="G257" s="143">
        <f>ROUND(IFERROR(SUM('1-FTE Entry'!$V14:$X14)*'1-FTE Entry'!$AI14/'1-FTE Entry'!$E14,0),0)</f>
        <v>0</v>
      </c>
      <c r="H257" s="144">
        <f>ROUND(IFERROR(IF('1-FTE Entry'!O14=$B$249,SUM('1-FTE Entry'!$Y14:$Z14),0),0),0)</f>
        <v>0</v>
      </c>
      <c r="I257" s="144">
        <f>SUM(F257:H257)</f>
        <v>0</v>
      </c>
      <c r="J257"/>
      <c r="O257" s="112"/>
      <c r="P257" s="112"/>
      <c r="Q257" s="112"/>
      <c r="R257" s="112"/>
      <c r="T257" s="112"/>
    </row>
    <row r="258" spans="1:20" hidden="1" outlineLevel="2" x14ac:dyDescent="0.25">
      <c r="A258" s="109" t="str">
        <f>'1-FTE Entry'!A15</f>
        <v>N</v>
      </c>
      <c r="B258" s="258" t="str">
        <f ca="1">IF(A258="N",B257,IF(LEN(B257)&lt;&gt;1,"A",IFERROR(CHAR(CODE(LOOKUP(2,1/($B$252:OFFSET(B258,-1,0)&lt;&gt;""),$B$252:OFFSET(B258,-1,0)))+1),"A")))</f>
        <v>E</v>
      </c>
      <c r="C258" s="139">
        <f>'1-FTE Entry'!C15</f>
        <v>0</v>
      </c>
      <c r="D258" s="140">
        <f>IF(AND('1-FTE Entry'!$H15&lt;='Salary and Cost Data'!AJ$4,'1-FTE Entry'!$K15&gt;='Salary and Cost Data'!AJ$3),1,0)*'1-FTE Entry'!$E15</f>
        <v>0</v>
      </c>
      <c r="E258" s="140">
        <f>'1-FTE Entry'!AI15</f>
        <v>0</v>
      </c>
      <c r="F258" s="143">
        <f>ROUND(IFERROR(SUM('1-FTE Entry'!$S15:$U15)*'1-FTE Entry'!$AI15/'1-FTE Entry'!$E15,0),0)</f>
        <v>0</v>
      </c>
      <c r="G258" s="143">
        <f>ROUND(IFERROR(SUM('1-FTE Entry'!$V15:$X15)*'1-FTE Entry'!$AI15/'1-FTE Entry'!$E15,0),0)</f>
        <v>0</v>
      </c>
      <c r="H258" s="144">
        <f>ROUND(IFERROR(IF('1-FTE Entry'!O15=$B$249,SUM('1-FTE Entry'!$Y15:$Z15),0),0),0)</f>
        <v>0</v>
      </c>
      <c r="I258" s="144">
        <f t="shared" ref="I258:I267" si="12">SUM(F258:H258)</f>
        <v>0</v>
      </c>
      <c r="J258"/>
      <c r="O258" s="112"/>
      <c r="P258" s="112"/>
      <c r="Q258" s="112"/>
      <c r="R258" s="112"/>
      <c r="T258" s="112"/>
    </row>
    <row r="259" spans="1:20" hidden="1" outlineLevel="2" x14ac:dyDescent="0.25">
      <c r="A259" s="109" t="str">
        <f>'1-FTE Entry'!A16</f>
        <v>N</v>
      </c>
      <c r="B259" s="258" t="str">
        <f ca="1">IF(A259="N",B258,IF(LEN(B258)&lt;&gt;1,"A",IFERROR(CHAR(CODE(LOOKUP(2,1/($B$252:OFFSET(B259,-1,0)&lt;&gt;""),$B$252:OFFSET(B259,-1,0)))+1),"A")))</f>
        <v>E</v>
      </c>
      <c r="C259" s="139">
        <f>'1-FTE Entry'!C16</f>
        <v>0</v>
      </c>
      <c r="D259" s="140">
        <f>IF(AND('1-FTE Entry'!$H16&lt;='Salary and Cost Data'!AJ$4,'1-FTE Entry'!$K16&gt;='Salary and Cost Data'!AJ$3),1,0)*'1-FTE Entry'!$E16</f>
        <v>0</v>
      </c>
      <c r="E259" s="140">
        <f>'1-FTE Entry'!AI16</f>
        <v>0</v>
      </c>
      <c r="F259" s="143">
        <f>ROUND(IFERROR(SUM('1-FTE Entry'!$S16:$U16)*'1-FTE Entry'!$AI16/'1-FTE Entry'!$E16,0),0)</f>
        <v>0</v>
      </c>
      <c r="G259" s="143">
        <f>ROUND(IFERROR(SUM('1-FTE Entry'!$V16:$X16)*'1-FTE Entry'!$AI16/'1-FTE Entry'!$E16,0),0)</f>
        <v>0</v>
      </c>
      <c r="H259" s="144">
        <f>ROUND(IFERROR(IF('1-FTE Entry'!O16=$B$249,SUM('1-FTE Entry'!$Y16:$Z16),0),0),0)</f>
        <v>0</v>
      </c>
      <c r="I259" s="144">
        <f t="shared" si="12"/>
        <v>0</v>
      </c>
      <c r="J259"/>
      <c r="O259" s="112"/>
      <c r="P259" s="112"/>
      <c r="Q259" s="112"/>
      <c r="R259" s="112"/>
      <c r="T259" s="112"/>
    </row>
    <row r="260" spans="1:20" hidden="1" outlineLevel="2" x14ac:dyDescent="0.25">
      <c r="A260" s="109" t="str">
        <f>'1-FTE Entry'!A17</f>
        <v>N</v>
      </c>
      <c r="B260" s="258" t="str">
        <f ca="1">IF(A260="N",B259,IF(LEN(B259)&lt;&gt;1,"A",IFERROR(CHAR(CODE(LOOKUP(2,1/($B$252:OFFSET(B260,-1,0)&lt;&gt;""),$B$252:OFFSET(B260,-1,0)))+1),"A")))</f>
        <v>E</v>
      </c>
      <c r="C260" s="139">
        <f>'1-FTE Entry'!C17</f>
        <v>0</v>
      </c>
      <c r="D260" s="140">
        <f>IF(AND('1-FTE Entry'!$H17&lt;='Salary and Cost Data'!AJ$4,'1-FTE Entry'!$K17&gt;='Salary and Cost Data'!AJ$3),1,0)*'1-FTE Entry'!$E17</f>
        <v>0</v>
      </c>
      <c r="E260" s="140">
        <f>'1-FTE Entry'!AI17</f>
        <v>0</v>
      </c>
      <c r="F260" s="143">
        <f>ROUND(IFERROR(SUM('1-FTE Entry'!$S17:$U17)*'1-FTE Entry'!$AI17/'1-FTE Entry'!$E17,0),0)</f>
        <v>0</v>
      </c>
      <c r="G260" s="143">
        <f>ROUND(IFERROR(SUM('1-FTE Entry'!$V17:$X17)*'1-FTE Entry'!$AI17/'1-FTE Entry'!$E17,0),0)</f>
        <v>0</v>
      </c>
      <c r="H260" s="144">
        <f>ROUND(IFERROR(IF('1-FTE Entry'!O17=$B$249,SUM('1-FTE Entry'!$Y17:$Z17),0),0),0)</f>
        <v>0</v>
      </c>
      <c r="I260" s="144">
        <f t="shared" si="12"/>
        <v>0</v>
      </c>
      <c r="J260"/>
      <c r="O260" s="112"/>
      <c r="P260" s="112"/>
      <c r="Q260" s="112"/>
      <c r="R260" s="112"/>
      <c r="T260" s="112"/>
    </row>
    <row r="261" spans="1:20" hidden="1" outlineLevel="2" x14ac:dyDescent="0.25">
      <c r="A261" s="109" t="str">
        <f>'1-FTE Entry'!A18</f>
        <v>N</v>
      </c>
      <c r="B261" s="258" t="str">
        <f ca="1">IF(A261="N",B260,IF(LEN(B260)&lt;&gt;1,"A",IFERROR(CHAR(CODE(LOOKUP(2,1/($B$252:OFFSET(B261,-1,0)&lt;&gt;""),$B$252:OFFSET(B261,-1,0)))+1),"A")))</f>
        <v>E</v>
      </c>
      <c r="C261" s="139">
        <f>'1-FTE Entry'!C18</f>
        <v>0</v>
      </c>
      <c r="D261" s="140">
        <f>IF(AND('1-FTE Entry'!$H18&lt;='Salary and Cost Data'!AJ$4,'1-FTE Entry'!$K18&gt;='Salary and Cost Data'!AJ$3),1,0)*'1-FTE Entry'!$E18</f>
        <v>0</v>
      </c>
      <c r="E261" s="140">
        <f>'1-FTE Entry'!AI18</f>
        <v>0</v>
      </c>
      <c r="F261" s="143">
        <f>ROUND(IFERROR(SUM('1-FTE Entry'!$S18:$U18)*'1-FTE Entry'!$AI18/'1-FTE Entry'!$E18,0),0)</f>
        <v>0</v>
      </c>
      <c r="G261" s="143">
        <f>ROUND(IFERROR(SUM('1-FTE Entry'!$V18:$X18)*'1-FTE Entry'!$AI18/'1-FTE Entry'!$E18,0),0)</f>
        <v>0</v>
      </c>
      <c r="H261" s="144">
        <f>ROUND(IFERROR(IF('1-FTE Entry'!O18=$B$249,SUM('1-FTE Entry'!$Y18:$Z18),0),0),0)</f>
        <v>0</v>
      </c>
      <c r="I261" s="144">
        <f t="shared" si="12"/>
        <v>0</v>
      </c>
      <c r="J261"/>
      <c r="O261" s="112"/>
      <c r="P261" s="112"/>
      <c r="Q261" s="112"/>
      <c r="R261" s="112"/>
      <c r="T261" s="112"/>
    </row>
    <row r="262" spans="1:20" hidden="1" outlineLevel="2" x14ac:dyDescent="0.25">
      <c r="A262" s="109" t="str">
        <f>'1-FTE Entry'!A19</f>
        <v>N</v>
      </c>
      <c r="B262" s="258" t="str">
        <f ca="1">IF(A262="N",B261,IF(LEN(B261)&lt;&gt;1,"A",IFERROR(CHAR(CODE(LOOKUP(2,1/($B$252:OFFSET(B262,-1,0)&lt;&gt;""),$B$252:OFFSET(B262,-1,0)))+1),"A")))</f>
        <v>E</v>
      </c>
      <c r="C262" s="139">
        <f>'1-FTE Entry'!C19</f>
        <v>0</v>
      </c>
      <c r="D262" s="140">
        <f>IF(AND('1-FTE Entry'!$H19&lt;='Salary and Cost Data'!AJ$4,'1-FTE Entry'!$K19&gt;='Salary and Cost Data'!AJ$3),1,0)*'1-FTE Entry'!$E19</f>
        <v>0</v>
      </c>
      <c r="E262" s="140">
        <f>'1-FTE Entry'!AI19</f>
        <v>0</v>
      </c>
      <c r="F262" s="143">
        <f>ROUND(IFERROR(SUM('1-FTE Entry'!$S19:$U19)*'1-FTE Entry'!$AI19/'1-FTE Entry'!$E19,0),0)</f>
        <v>0</v>
      </c>
      <c r="G262" s="143">
        <f>ROUND(IFERROR(SUM('1-FTE Entry'!$V19:$X19)*'1-FTE Entry'!$AI19/'1-FTE Entry'!$E19,0),0)</f>
        <v>0</v>
      </c>
      <c r="H262" s="144">
        <f>ROUND(IFERROR(IF('1-FTE Entry'!O19=$B$249,SUM('1-FTE Entry'!$Y19:$Z19),0),0),0)</f>
        <v>0</v>
      </c>
      <c r="I262" s="144">
        <f t="shared" si="12"/>
        <v>0</v>
      </c>
      <c r="J262"/>
      <c r="O262" s="112"/>
      <c r="P262" s="112"/>
      <c r="Q262" s="112"/>
      <c r="R262" s="112"/>
      <c r="T262" s="112"/>
    </row>
    <row r="263" spans="1:20" hidden="1" outlineLevel="2" x14ac:dyDescent="0.25">
      <c r="A263" s="109" t="str">
        <f>'1-FTE Entry'!A20</f>
        <v>N</v>
      </c>
      <c r="B263" s="258" t="str">
        <f ca="1">IF(A263="N",B262,IF(LEN(B262)&lt;&gt;1,"A",IFERROR(CHAR(CODE(LOOKUP(2,1/($B$252:OFFSET(B263,-1,0)&lt;&gt;""),$B$252:OFFSET(B263,-1,0)))+1),"A")))</f>
        <v>E</v>
      </c>
      <c r="C263" s="139">
        <f>'1-FTE Entry'!C20</f>
        <v>0</v>
      </c>
      <c r="D263" s="140">
        <f>IF(AND('1-FTE Entry'!$H20&lt;='Salary and Cost Data'!AJ$4,'1-FTE Entry'!$K20&gt;='Salary and Cost Data'!AJ$3),1,0)*'1-FTE Entry'!$E20</f>
        <v>0</v>
      </c>
      <c r="E263" s="140">
        <f>'1-FTE Entry'!AI20</f>
        <v>0</v>
      </c>
      <c r="F263" s="143">
        <f>ROUND(IFERROR(SUM('1-FTE Entry'!$S20:$U20)*'1-FTE Entry'!$AI20/'1-FTE Entry'!$E20,0),0)</f>
        <v>0</v>
      </c>
      <c r="G263" s="143">
        <f>ROUND(IFERROR(SUM('1-FTE Entry'!$V20:$X20)*'1-FTE Entry'!$AI20/'1-FTE Entry'!$E20,0),0)</f>
        <v>0</v>
      </c>
      <c r="H263" s="144">
        <f>ROUND(IFERROR(IF('1-FTE Entry'!O20=$B$249,SUM('1-FTE Entry'!$Y20:$Z20),0),0),0)</f>
        <v>0</v>
      </c>
      <c r="I263" s="144">
        <f t="shared" si="12"/>
        <v>0</v>
      </c>
      <c r="J263"/>
      <c r="O263" s="112"/>
      <c r="P263" s="112"/>
      <c r="Q263" s="112"/>
      <c r="R263" s="112"/>
      <c r="T263" s="112"/>
    </row>
    <row r="264" spans="1:20" hidden="1" outlineLevel="2" x14ac:dyDescent="0.25">
      <c r="A264" s="109" t="str">
        <f>'1-FTE Entry'!A21</f>
        <v>N</v>
      </c>
      <c r="B264" s="258" t="str">
        <f ca="1">IF(A264="N",B263,IF(LEN(B263)&lt;&gt;1,"A",IFERROR(CHAR(CODE(LOOKUP(2,1/($B$252:OFFSET(B264,-1,0)&lt;&gt;""),$B$252:OFFSET(B264,-1,0)))+1),"A")))</f>
        <v>E</v>
      </c>
      <c r="C264" s="139">
        <f>'1-FTE Entry'!C21</f>
        <v>0</v>
      </c>
      <c r="D264" s="140">
        <f>IF(AND('1-FTE Entry'!$H21&lt;='Salary and Cost Data'!AJ$4,'1-FTE Entry'!$K21&gt;='Salary and Cost Data'!AJ$3),1,0)*'1-FTE Entry'!$E21</f>
        <v>0</v>
      </c>
      <c r="E264" s="140">
        <f>'1-FTE Entry'!AI21</f>
        <v>0</v>
      </c>
      <c r="F264" s="143">
        <f>ROUND(IFERROR(SUM('1-FTE Entry'!$S21:$U21)*'1-FTE Entry'!$AI21/'1-FTE Entry'!$E21,0),0)</f>
        <v>0</v>
      </c>
      <c r="G264" s="143">
        <f>ROUND(IFERROR(SUM('1-FTE Entry'!$V21:$X21)*'1-FTE Entry'!$AI21/'1-FTE Entry'!$E21,0),0)</f>
        <v>0</v>
      </c>
      <c r="H264" s="144">
        <f>ROUND(IFERROR(IF('1-FTE Entry'!O21=$B$249,SUM('1-FTE Entry'!$Y21:$Z21),0),0),0)</f>
        <v>0</v>
      </c>
      <c r="I264" s="144">
        <f t="shared" si="12"/>
        <v>0</v>
      </c>
      <c r="J264"/>
      <c r="O264" s="112"/>
      <c r="P264" s="112"/>
      <c r="Q264" s="112"/>
      <c r="R264" s="112"/>
      <c r="T264" s="112"/>
    </row>
    <row r="265" spans="1:20" hidden="1" outlineLevel="2" x14ac:dyDescent="0.25">
      <c r="A265" s="109" t="str">
        <f>'1-FTE Entry'!A22</f>
        <v>N</v>
      </c>
      <c r="B265" s="258" t="str">
        <f ca="1">IF(A265="N",B264,IF(LEN(B264)&lt;&gt;1,"A",IFERROR(CHAR(CODE(LOOKUP(2,1/($B$252:OFFSET(B265,-1,0)&lt;&gt;""),$B$252:OFFSET(B265,-1,0)))+1),"A")))</f>
        <v>E</v>
      </c>
      <c r="C265" s="139">
        <f>'1-FTE Entry'!C22</f>
        <v>0</v>
      </c>
      <c r="D265" s="140">
        <f>IF(AND('1-FTE Entry'!$H22&lt;='Salary and Cost Data'!AJ$4,'1-FTE Entry'!$K22&gt;='Salary and Cost Data'!AJ$3),1,0)*'1-FTE Entry'!$E22</f>
        <v>0</v>
      </c>
      <c r="E265" s="140">
        <f>'1-FTE Entry'!AI22</f>
        <v>0</v>
      </c>
      <c r="F265" s="143">
        <f>ROUND(IFERROR(SUM('1-FTE Entry'!$S22:$U22)*'1-FTE Entry'!$AI22/'1-FTE Entry'!$E22,0),0)</f>
        <v>0</v>
      </c>
      <c r="G265" s="143">
        <f>ROUND(IFERROR(SUM('1-FTE Entry'!$V22:$X22)*'1-FTE Entry'!$AI22/'1-FTE Entry'!$E22,0),0)</f>
        <v>0</v>
      </c>
      <c r="H265" s="144">
        <f>ROUND(IFERROR(IF('1-FTE Entry'!O22=$B$249,SUM('1-FTE Entry'!$Y22:$Z22),0),0),0)</f>
        <v>0</v>
      </c>
      <c r="I265" s="144">
        <f t="shared" si="12"/>
        <v>0</v>
      </c>
      <c r="J265"/>
      <c r="O265" s="112"/>
      <c r="P265" s="112"/>
      <c r="Q265" s="112"/>
      <c r="R265" s="112"/>
      <c r="T265" s="112"/>
    </row>
    <row r="266" spans="1:20" hidden="1" outlineLevel="2" x14ac:dyDescent="0.25">
      <c r="A266" s="109" t="str">
        <f>'1-FTE Entry'!A23</f>
        <v>N</v>
      </c>
      <c r="B266" s="258" t="str">
        <f ca="1">IF(A266="N",B265,IF(LEN(B265)&lt;&gt;1,"A",IFERROR(CHAR(CODE(LOOKUP(2,1/($B$252:OFFSET(B266,-1,0)&lt;&gt;""),$B$252:OFFSET(B266,-1,0)))+1),"A")))</f>
        <v>E</v>
      </c>
      <c r="C266" s="139">
        <f>'1-FTE Entry'!C23</f>
        <v>0</v>
      </c>
      <c r="D266" s="140">
        <f>IF(AND('1-FTE Entry'!$H23&lt;='Salary and Cost Data'!AJ$4,'1-FTE Entry'!$K23&gt;='Salary and Cost Data'!AJ$3),1,0)*'1-FTE Entry'!$E23</f>
        <v>0</v>
      </c>
      <c r="E266" s="140">
        <f>'1-FTE Entry'!AI23</f>
        <v>0</v>
      </c>
      <c r="F266" s="143">
        <f>ROUND(IFERROR(SUM('1-FTE Entry'!$S23:$U23)*'1-FTE Entry'!$AI23/'1-FTE Entry'!$E23,0),0)</f>
        <v>0</v>
      </c>
      <c r="G266" s="143">
        <f>ROUND(IFERROR(SUM('1-FTE Entry'!$V23:$X23)*'1-FTE Entry'!$AI23/'1-FTE Entry'!$E23,0),0)</f>
        <v>0</v>
      </c>
      <c r="H266" s="144">
        <f>ROUND(IFERROR(IF('1-FTE Entry'!O23=$B$249,SUM('1-FTE Entry'!$Y23:$Z23),0),0),0)</f>
        <v>0</v>
      </c>
      <c r="I266" s="144">
        <f t="shared" si="12"/>
        <v>0</v>
      </c>
      <c r="J266"/>
      <c r="O266" s="112"/>
      <c r="P266" s="112"/>
      <c r="Q266" s="112"/>
      <c r="R266" s="112"/>
      <c r="T266" s="112"/>
    </row>
    <row r="267" spans="1:20" ht="13.8" hidden="1" outlineLevel="2" thickBot="1" x14ac:dyDescent="0.3">
      <c r="A267" s="109" t="str">
        <f>'1-FTE Entry'!A24</f>
        <v>N</v>
      </c>
      <c r="B267" s="258" t="str">
        <f ca="1">IF(A267="N",B266,IF(LEN(B266)&lt;&gt;1,"A",IFERROR(CHAR(CODE(LOOKUP(2,1/($B$252:OFFSET(B267,-1,0)&lt;&gt;""),$B$252:OFFSET(B267,-1,0)))+1),"A")))</f>
        <v>E</v>
      </c>
      <c r="C267" s="139">
        <f>'1-FTE Entry'!C24</f>
        <v>0</v>
      </c>
      <c r="D267" s="140">
        <f>IF(AND('1-FTE Entry'!$H24&lt;='Salary and Cost Data'!AJ$4,'1-FTE Entry'!$K24&gt;='Salary and Cost Data'!AJ$3),1,0)*'1-FTE Entry'!$E24</f>
        <v>0</v>
      </c>
      <c r="E267" s="140">
        <f>'1-FTE Entry'!AI24</f>
        <v>0</v>
      </c>
      <c r="F267" s="143">
        <f>ROUND(IFERROR(SUM('1-FTE Entry'!$S24:$U24)*'1-FTE Entry'!$AI24/'1-FTE Entry'!$E24,0),0)</f>
        <v>0</v>
      </c>
      <c r="G267" s="143">
        <f>ROUND(IFERROR(SUM('1-FTE Entry'!$V24:$X24)*'1-FTE Entry'!$AI24/'1-FTE Entry'!$E24,0),0)</f>
        <v>0</v>
      </c>
      <c r="H267" s="144">
        <f>ROUND(IFERROR(IF('1-FTE Entry'!O24=$B$249,SUM('1-FTE Entry'!$Y24:$Z24),0),0),0)</f>
        <v>0</v>
      </c>
      <c r="I267" s="144">
        <f t="shared" si="12"/>
        <v>0</v>
      </c>
      <c r="J267"/>
      <c r="O267" s="112"/>
      <c r="P267" s="112"/>
      <c r="Q267" s="112"/>
      <c r="R267" s="112"/>
      <c r="T267" s="112"/>
    </row>
    <row r="268" spans="1:20" ht="13.8" hidden="1" outlineLevel="1" thickTop="1" x14ac:dyDescent="0.25">
      <c r="B268" s="344" t="str">
        <f ca="1">IFERROR(CHAR(CODE(LOOKUP(2,1/(B253:OFFSET(B268,-1,0)&lt;&gt;""),B253:OFFSET(B268,-1,0)))+1),"A")</f>
        <v>F</v>
      </c>
      <c r="C268" s="355" t="s">
        <v>1608</v>
      </c>
      <c r="D268" s="346">
        <f ca="1">SUMIFS(D253:OFFSET(D268,-1,0),$A253:OFFSET($A268,-1,0),"Y")</f>
        <v>0</v>
      </c>
      <c r="E268" s="346">
        <f ca="1">SUMIFS(E253:OFFSET(E268,-1,0),$A253:OFFSET($A268,-1,0),"Y")</f>
        <v>0</v>
      </c>
      <c r="F268" s="347">
        <f ca="1">SUMIFS(F253:OFFSET(F268,-1,0),$A253:OFFSET($A268,-1,0),"Y")</f>
        <v>0</v>
      </c>
      <c r="G268" s="348">
        <f ca="1">SUMIFS(G253:OFFSET(G268,-1,0),$A253:OFFSET($A268,-1,0),"Y")</f>
        <v>0</v>
      </c>
      <c r="H268" s="348">
        <f ca="1">SUMIFS(H253:OFFSET(H268,-1,0),$A253:OFFSET($A268,-1,0),"Y")</f>
        <v>0</v>
      </c>
      <c r="I268" s="348">
        <f ca="1">SUMIFS(I253:OFFSET(I268,-1,0),$A253:OFFSET($A268,-1,0),"Y")</f>
        <v>0</v>
      </c>
      <c r="J268"/>
      <c r="K268" s="173" t="s">
        <v>1819</v>
      </c>
      <c r="O268" s="112"/>
      <c r="P268" s="112"/>
      <c r="Q268" s="112"/>
      <c r="R268" s="112"/>
      <c r="T268" s="112"/>
    </row>
    <row r="269" spans="1:20" hidden="1" outlineLevel="1" x14ac:dyDescent="0.25"/>
    <row r="270" spans="1:20" s="304" customFormat="1" ht="19.95" hidden="1" customHeight="1" outlineLevel="1" x14ac:dyDescent="0.25">
      <c r="A270" s="301"/>
      <c r="B270" s="114" t="s">
        <v>1904</v>
      </c>
      <c r="C270" s="302"/>
      <c r="D270" s="303"/>
      <c r="E270" s="303"/>
      <c r="F270" s="303"/>
      <c r="G270" s="303"/>
      <c r="H270" s="303"/>
      <c r="I270" s="303"/>
      <c r="J270" s="301"/>
      <c r="T270" s="301"/>
    </row>
    <row r="271" spans="1:20" ht="26.4" hidden="1" outlineLevel="1" x14ac:dyDescent="0.25">
      <c r="A271" s="108" t="s">
        <v>1734</v>
      </c>
      <c r="B271" s="339" t="s">
        <v>1612</v>
      </c>
      <c r="C271" s="340" t="s">
        <v>1613</v>
      </c>
      <c r="D271" s="400" t="s">
        <v>1615</v>
      </c>
      <c r="E271" s="341" t="s">
        <v>1614</v>
      </c>
      <c r="F271" s="597" t="s">
        <v>1830</v>
      </c>
      <c r="G271" s="597"/>
      <c r="H271" s="597"/>
      <c r="I271" s="343" t="s">
        <v>1609</v>
      </c>
      <c r="J271" s="353" t="s">
        <v>1588</v>
      </c>
      <c r="K271" s="116"/>
      <c r="O271" s="112"/>
    </row>
    <row r="272" spans="1:20" hidden="1" outlineLevel="1" x14ac:dyDescent="0.25">
      <c r="A272" s="109" t="s">
        <v>1727</v>
      </c>
      <c r="B272" s="342" t="str">
        <f ca="1">IF(A272="N",B271,IF(LEN(B271)&lt;&gt;1,"A",IFERROR(CHAR(CODE(LOOKUP(2,1/($B$271:OFFSET(B272,-1,0)&lt;&gt;""),$B$271:OFFSET(B272,-1,0)))+1),"A")))</f>
        <v>A</v>
      </c>
      <c r="C272" s="120" t="s">
        <v>1837</v>
      </c>
      <c r="D272" s="222">
        <v>1</v>
      </c>
      <c r="E272" s="121">
        <f ca="1">'1-FTE Entry'!$AI$38</f>
        <v>0</v>
      </c>
      <c r="F272" s="604" t="str">
        <f ca="1">"FTE Entry Tab, "&amp;LEFT('1-FTE Entry'!$B$27,7)&amp;", Row "&amp;'1-FTE Entry'!$B$38</f>
        <v>FTE Entry Tab, Table 3, Row E</v>
      </c>
      <c r="G272" s="604"/>
      <c r="H272" s="604"/>
      <c r="I272" s="145">
        <f>ROUND(SUMIFS('1-FTE Entry'!$AI$29:$AI$37,'1-FTE Entry'!$A$29:$A$37,"Y",'1-FTE Entry'!$L$29:$L$37,"Bill"),0)</f>
        <v>0</v>
      </c>
      <c r="J272" s="145">
        <f>ROUND(SUMIFS('1-FTE Entry'!$AI$29:$AI$37,'1-FTE Entry'!$A$29:$A$37,"Y",'1-FTE Entry'!$L$29:$L$37,"Central"),0)</f>
        <v>0</v>
      </c>
      <c r="O272" s="112"/>
    </row>
    <row r="273" spans="1:20" hidden="1" outlineLevel="1" x14ac:dyDescent="0.25">
      <c r="A273" s="109" t="s">
        <v>1727</v>
      </c>
      <c r="B273" s="342" t="str">
        <f ca="1">IF(A273="N",B272,IF(LEN(B272)&lt;&gt;1,"A",IFERROR(CHAR(CODE(LOOKUP(2,1/($B$271:OFFSET(B273,-1,0)&lt;&gt;""),$B$271:OFFSET(B273,-1,0)))+1),"A")))</f>
        <v>B</v>
      </c>
      <c r="C273" s="120" t="s">
        <v>1844</v>
      </c>
      <c r="D273" s="222">
        <v>1</v>
      </c>
      <c r="E273" s="223">
        <f ca="1">'1-FTE Entry'!$AI$53</f>
        <v>0</v>
      </c>
      <c r="F273" s="604" t="str">
        <f ca="1">"FTE Entry Tab, "&amp;LEFT('1-FTE Entry'!$B$41,7)&amp;", Row "&amp;'1-FTE Entry'!$B$53</f>
        <v>FTE Entry Tab, Table 4, Row I</v>
      </c>
      <c r="G273" s="604"/>
      <c r="H273" s="604"/>
      <c r="I273" s="145">
        <f>ROUND(SUMIFS('1-FTE Entry'!$AI$44:$AI$52,'1-FTE Entry'!$A$44:$A$52,"Y",'1-FTE Entry'!$L$44:$L$52,"Bill"),0)</f>
        <v>0</v>
      </c>
      <c r="J273" s="145">
        <f>ROUND(SUMIFS('1-FTE Entry'!$AI$44:$AI$52,'1-FTE Entry'!$A$44:$A$52,"Y",'1-FTE Entry'!$L$44:$L$52,"Central"),0)</f>
        <v>0</v>
      </c>
      <c r="O273" s="112"/>
    </row>
    <row r="274" spans="1:20" hidden="1" outlineLevel="1" x14ac:dyDescent="0.25">
      <c r="A274" s="109" t="s">
        <v>1727</v>
      </c>
      <c r="B274" s="342" t="str">
        <f ca="1">IF(A274="N",B273,IF(LEN(B273)&lt;&gt;1,"A",IFERROR(CHAR(CODE(LOOKUP(2,1/($B$271:OFFSET(B274,-1,0)&lt;&gt;""),$B$271:OFFSET(B274,-1,0)))+1),"A")))</f>
        <v>C</v>
      </c>
      <c r="C274" s="122" t="s">
        <v>28</v>
      </c>
      <c r="D274" s="123">
        <v>0</v>
      </c>
      <c r="E274" s="124">
        <f>INDEX('Salary and Cost Data'!$Z:$Z,MATCH('2-Expenditures'!C274,'Salary and Cost Data'!$Y:$Y,0))</f>
        <v>133.74</v>
      </c>
      <c r="F274" s="596"/>
      <c r="G274" s="596"/>
      <c r="H274" s="596"/>
      <c r="I274" s="146">
        <f>ROUND(IF(D274&gt;=100,D274*E274,0),0)</f>
        <v>0</v>
      </c>
      <c r="J274" s="426"/>
      <c r="O274" s="112"/>
    </row>
    <row r="275" spans="1:20" hidden="1" outlineLevel="1" x14ac:dyDescent="0.25">
      <c r="A275" s="109" t="s">
        <v>1727</v>
      </c>
      <c r="B275" s="342" t="str">
        <f ca="1">IF(A275="N",B274,IF(LEN(B274)&lt;&gt;1,"A",IFERROR(CHAR(CODE(LOOKUP(2,1/($B$271:OFFSET(B275,-1,0)&lt;&gt;""),$B$271:OFFSET(B275,-1,0)))+1),"A")))</f>
        <v>D</v>
      </c>
      <c r="C275" s="122" t="s">
        <v>1659</v>
      </c>
      <c r="D275" s="123">
        <v>0</v>
      </c>
      <c r="E275" s="124">
        <f>INDEX('Salary and Cost Data'!$Z:$Z,MATCH('2-Expenditures'!C275,'Salary and Cost Data'!$Y:$Y,0))</f>
        <v>137</v>
      </c>
      <c r="F275" s="596"/>
      <c r="G275" s="596"/>
      <c r="H275" s="596"/>
      <c r="I275" s="146">
        <f>ROUND(D275*E275,0)</f>
        <v>0</v>
      </c>
      <c r="J275" s="427"/>
      <c r="O275" s="112"/>
    </row>
    <row r="276" spans="1:20" hidden="1" outlineLevel="1" x14ac:dyDescent="0.25">
      <c r="A276" s="109" t="s">
        <v>1727</v>
      </c>
      <c r="B276" s="342" t="str">
        <f ca="1">IF(A276="N",B275,IF(LEN(B275)&lt;&gt;1,"A",IFERROR(CHAR(CODE(LOOKUP(2,1/($B$271:OFFSET(B276,-1,0)&lt;&gt;""),$B$271:OFFSET(B276,-1,0)))+1),"A")))</f>
        <v>E</v>
      </c>
      <c r="C276" s="122" t="s">
        <v>1723</v>
      </c>
      <c r="D276" s="123">
        <v>0</v>
      </c>
      <c r="E276" s="124">
        <f>INDEX('Salary and Cost Data'!$Z:$Z,MATCH('2-Expenditures'!C276,'Salary and Cost Data'!$Y:$Y,0))</f>
        <v>215</v>
      </c>
      <c r="F276" s="596"/>
      <c r="G276" s="596"/>
      <c r="H276" s="596"/>
      <c r="I276" s="146">
        <f t="shared" ref="I276:I285" si="13">ROUND(D276*E276,0)</f>
        <v>0</v>
      </c>
      <c r="J276" s="427"/>
      <c r="O276" s="112"/>
    </row>
    <row r="277" spans="1:20" hidden="1" outlineLevel="1" x14ac:dyDescent="0.25">
      <c r="A277" s="109" t="s">
        <v>1727</v>
      </c>
      <c r="B277" s="342" t="str">
        <f ca="1">IF(A277="N",B276,IF(LEN(B276)&lt;&gt;1,"A",IFERROR(CHAR(CODE(LOOKUP(2,1/($B$271:OFFSET(B277,-1,0)&lt;&gt;""),$B$271:OFFSET(B277,-1,0)))+1),"A")))</f>
        <v>F</v>
      </c>
      <c r="C277" s="122" t="s">
        <v>52</v>
      </c>
      <c r="D277" s="125">
        <v>0</v>
      </c>
      <c r="E277" s="124">
        <f>INDEX('Salary and Cost Data'!$Z:$Z,MATCH('2-Expenditures'!C277,'Salary and Cost Data'!$Y:$Y,0))</f>
        <v>0.63</v>
      </c>
      <c r="F277" s="596"/>
      <c r="G277" s="596"/>
      <c r="H277" s="596"/>
      <c r="I277" s="146">
        <f t="shared" si="13"/>
        <v>0</v>
      </c>
      <c r="J277" s="427"/>
      <c r="O277" s="112"/>
    </row>
    <row r="278" spans="1:20" hidden="1" outlineLevel="1" x14ac:dyDescent="0.25">
      <c r="A278" s="109" t="s">
        <v>1727</v>
      </c>
      <c r="B278" s="342" t="str">
        <f ca="1">IF(A278="N",B277,IF(LEN(B277)&lt;&gt;1,"A",IFERROR(CHAR(CODE(LOOKUP(2,1/($B$271:OFFSET(B278,-1,0)&lt;&gt;""),$B$271:OFFSET(B278,-1,0)))+1),"A")))</f>
        <v>G</v>
      </c>
      <c r="C278" s="122" t="s">
        <v>57</v>
      </c>
      <c r="D278" s="125">
        <v>0</v>
      </c>
      <c r="E278" s="124">
        <f>INDEX('Salary and Cost Data'!$Z:$Z,MATCH('2-Expenditures'!C278,'Salary and Cost Data'!$Y:$Y,0))</f>
        <v>0.67</v>
      </c>
      <c r="F278" s="596"/>
      <c r="G278" s="596"/>
      <c r="H278" s="596"/>
      <c r="I278" s="146">
        <f t="shared" si="13"/>
        <v>0</v>
      </c>
      <c r="J278" s="427"/>
      <c r="O278" s="112"/>
    </row>
    <row r="279" spans="1:20" hidden="1" outlineLevel="2" x14ac:dyDescent="0.25">
      <c r="A279" s="109" t="s">
        <v>1735</v>
      </c>
      <c r="B279" s="342" t="str">
        <f ca="1">IF(A279="N",B278,IF(LEN(B278)&lt;&gt;1,"A",IFERROR(CHAR(CODE(LOOKUP(2,1/($B$271:OFFSET(B279,-1,0)&lt;&gt;""),$B$271:OFFSET(B279,-1,0)))+1),"A")))</f>
        <v>G</v>
      </c>
      <c r="C279" s="122" t="s">
        <v>62</v>
      </c>
      <c r="D279" s="123">
        <v>0</v>
      </c>
      <c r="E279" s="124">
        <f>INDEX('Salary and Cost Data'!$Z:$Z,MATCH('2-Expenditures'!C279,'Salary and Cost Data'!$Y:$Y,0))</f>
        <v>231.75</v>
      </c>
      <c r="F279" s="596"/>
      <c r="G279" s="596"/>
      <c r="H279" s="596"/>
      <c r="I279" s="146">
        <f t="shared" si="13"/>
        <v>0</v>
      </c>
      <c r="J279" s="427"/>
      <c r="K279" s="102"/>
      <c r="O279" s="112"/>
    </row>
    <row r="280" spans="1:20" hidden="1" outlineLevel="2" x14ac:dyDescent="0.25">
      <c r="A280" s="109" t="s">
        <v>1735</v>
      </c>
      <c r="B280" s="342" t="str">
        <f ca="1">IF(A280="N",B279,IF(LEN(B279)&lt;&gt;1,"A",IFERROR(CHAR(CODE(LOOKUP(2,1/($B$271:OFFSET(B280,-1,0)&lt;&gt;""),$B$271:OFFSET(B280,-1,0)))+1),"A")))</f>
        <v>G</v>
      </c>
      <c r="C280" s="122" t="s">
        <v>1939</v>
      </c>
      <c r="D280" s="123">
        <v>0</v>
      </c>
      <c r="E280" s="124">
        <f>INDEX('Salary and Cost Data'!$Z:$Z,MATCH('2-Expenditures'!C280,'Salary and Cost Data'!$Y:$Y,0))</f>
        <v>35</v>
      </c>
      <c r="F280" s="596"/>
      <c r="G280" s="596"/>
      <c r="H280" s="596"/>
      <c r="I280" s="146">
        <f t="shared" si="13"/>
        <v>0</v>
      </c>
      <c r="J280" s="427"/>
      <c r="O280" s="112"/>
    </row>
    <row r="281" spans="1:20" hidden="1" outlineLevel="2" x14ac:dyDescent="0.25">
      <c r="A281" s="109" t="s">
        <v>1735</v>
      </c>
      <c r="B281" s="342" t="str">
        <f ca="1">IF(A281="N",B280,IF(LEN(B280)&lt;&gt;1,"A",IFERROR(CHAR(CODE(LOOKUP(2,1/($B$271:OFFSET(B281,-1,0)&lt;&gt;""),$B$271:OFFSET(B281,-1,0)))+1),"A")))</f>
        <v>G</v>
      </c>
      <c r="C281" s="122" t="s">
        <v>71</v>
      </c>
      <c r="D281" s="123">
        <v>0</v>
      </c>
      <c r="E281" s="124">
        <f>INDEX('Salary and Cost Data'!$Z:$Z,MATCH('2-Expenditures'!C281,'Salary and Cost Data'!$Y:$Y,0))</f>
        <v>38</v>
      </c>
      <c r="F281" s="596"/>
      <c r="G281" s="596"/>
      <c r="H281" s="596"/>
      <c r="I281" s="146">
        <f t="shared" si="13"/>
        <v>0</v>
      </c>
      <c r="J281" s="427"/>
      <c r="O281" s="112"/>
    </row>
    <row r="282" spans="1:20" hidden="1" outlineLevel="2" x14ac:dyDescent="0.25">
      <c r="A282" s="109" t="s">
        <v>1735</v>
      </c>
      <c r="B282" s="342" t="str">
        <f ca="1">IF(A282="N",B281,IF(LEN(B281)&lt;&gt;1,"A",IFERROR(CHAR(CODE(LOOKUP(2,1/($B$271:OFFSET(B282,-1,0)&lt;&gt;""),$B$271:OFFSET(B282,-1,0)))+1),"A")))</f>
        <v>G</v>
      </c>
      <c r="C282" s="122" t="s">
        <v>75</v>
      </c>
      <c r="D282" s="123">
        <v>0</v>
      </c>
      <c r="E282" s="124">
        <f>INDEX('Salary and Cost Data'!$Z:$Z,MATCH('2-Expenditures'!C282,'Salary and Cost Data'!$Y:$Y,0))</f>
        <v>32</v>
      </c>
      <c r="F282" s="596"/>
      <c r="G282" s="596"/>
      <c r="H282" s="596"/>
      <c r="I282" s="146">
        <f t="shared" si="13"/>
        <v>0</v>
      </c>
      <c r="J282" s="427"/>
      <c r="O282" s="112"/>
    </row>
    <row r="283" spans="1:20" hidden="1" outlineLevel="2" x14ac:dyDescent="0.25">
      <c r="A283" s="109" t="s">
        <v>1735</v>
      </c>
      <c r="B283" s="342" t="str">
        <f ca="1">IF(A283="N",B282,IF(LEN(B282)&lt;&gt;1,"A",IFERROR(CHAR(CODE(LOOKUP(2,1/($B$271:OFFSET(B283,-1,0)&lt;&gt;""),$B$271:OFFSET(B283,-1,0)))+1),"A")))</f>
        <v>G</v>
      </c>
      <c r="C283" s="21" t="s">
        <v>2167</v>
      </c>
      <c r="D283" s="127">
        <v>0</v>
      </c>
      <c r="E283" s="124">
        <f>INDEX('Salary and Cost Data'!$Z:$Z,MATCH('2-Expenditures'!C283,'Salary and Cost Data'!$Y:$Y,0))</f>
        <v>261</v>
      </c>
      <c r="F283" s="601"/>
      <c r="G283" s="601"/>
      <c r="H283" s="601"/>
      <c r="I283" s="146">
        <f t="shared" si="13"/>
        <v>0</v>
      </c>
      <c r="J283" s="427"/>
      <c r="O283" s="112"/>
    </row>
    <row r="284" spans="1:20" hidden="1" outlineLevel="1" x14ac:dyDescent="0.25">
      <c r="A284" s="109" t="s">
        <v>1735</v>
      </c>
      <c r="B284" s="342" t="str">
        <f ca="1">IF(A284="N",B283,IF(LEN(B283)&lt;&gt;1,"A",IFERROR(CHAR(CODE(LOOKUP(2,1/($B$271:OFFSET(B284,-1,0)&lt;&gt;""),$B$271:OFFSET(B284,-1,0)))+1),"A")))</f>
        <v>G</v>
      </c>
      <c r="C284" s="126"/>
      <c r="D284" s="127"/>
      <c r="E284" s="128"/>
      <c r="F284" s="601"/>
      <c r="G284" s="601"/>
      <c r="H284" s="601"/>
      <c r="I284" s="146">
        <f t="shared" si="13"/>
        <v>0</v>
      </c>
      <c r="J284" s="427"/>
      <c r="K284" s="173" t="s">
        <v>1858</v>
      </c>
      <c r="O284" s="112"/>
    </row>
    <row r="285" spans="1:20" ht="13.8" hidden="1" outlineLevel="1" thickBot="1" x14ac:dyDescent="0.3">
      <c r="A285" s="109" t="s">
        <v>1735</v>
      </c>
      <c r="B285" s="342" t="str">
        <f ca="1">IF(A285="N",B284,IF(LEN(B284)&lt;&gt;1,"A",IFERROR(CHAR(CODE(LOOKUP(2,1/($B$271:OFFSET(B285,-1,0)&lt;&gt;""),$B$271:OFFSET(B285,-1,0)))+1),"A")))</f>
        <v>G</v>
      </c>
      <c r="C285" s="126"/>
      <c r="D285" s="127"/>
      <c r="E285" s="128"/>
      <c r="F285" s="601"/>
      <c r="G285" s="601"/>
      <c r="H285" s="601"/>
      <c r="I285" s="146">
        <f t="shared" si="13"/>
        <v>0</v>
      </c>
      <c r="J285" s="427"/>
      <c r="O285" s="112"/>
    </row>
    <row r="286" spans="1:20" ht="13.8" hidden="1" outlineLevel="1" thickTop="1" x14ac:dyDescent="0.25">
      <c r="B286" s="344" t="str">
        <f ca="1">IFERROR(CHAR(CODE(LOOKUP(2,1/(B272:OFFSET(B286,-1,0)&lt;&gt;""),B272:OFFSET(B286,-1,0)))+1),"A")</f>
        <v>H</v>
      </c>
      <c r="C286" s="602" t="s">
        <v>1616</v>
      </c>
      <c r="D286" s="603"/>
      <c r="E286" s="603"/>
      <c r="F286" s="603"/>
      <c r="G286" s="603"/>
      <c r="H286" s="603"/>
      <c r="I286" s="354">
        <f ca="1">SUMIFS(I272:OFFSET(I286,-1,0),$A272:OFFSET($A286,-1,0),"Y")</f>
        <v>0</v>
      </c>
      <c r="J286" s="348">
        <f ca="1">SUMIFS(J272:OFFSET(J286,-1,0),$A272:OFFSET($A286,-1,0),"Y")</f>
        <v>0</v>
      </c>
      <c r="O286" s="112"/>
    </row>
    <row r="287" spans="1:20" hidden="1" outlineLevel="1" x14ac:dyDescent="0.25">
      <c r="D287" s="129"/>
      <c r="E287" s="129"/>
      <c r="F287" s="129"/>
      <c r="G287" s="129"/>
      <c r="H287" s="129"/>
      <c r="I287" s="129"/>
      <c r="J287" s="110"/>
      <c r="O287" s="112"/>
    </row>
    <row r="288" spans="1:20" s="304" customFormat="1" ht="19.95" hidden="1" customHeight="1" outlineLevel="1" x14ac:dyDescent="0.25">
      <c r="A288" s="301"/>
      <c r="B288" s="114" t="s">
        <v>1898</v>
      </c>
      <c r="C288" s="302"/>
      <c r="D288" s="303"/>
      <c r="E288" s="303"/>
      <c r="F288" s="303"/>
      <c r="G288" s="303"/>
      <c r="H288" s="303"/>
      <c r="I288" s="303"/>
      <c r="J288" s="301"/>
      <c r="T288" s="301"/>
    </row>
    <row r="289" spans="1:15" ht="26.4" hidden="1" outlineLevel="1" x14ac:dyDescent="0.25">
      <c r="A289" s="108" t="s">
        <v>1734</v>
      </c>
      <c r="B289" s="339" t="s">
        <v>1612</v>
      </c>
      <c r="C289" s="349" t="s">
        <v>1613</v>
      </c>
      <c r="D289" s="400" t="s">
        <v>1615</v>
      </c>
      <c r="E289" s="400" t="s">
        <v>1614</v>
      </c>
      <c r="F289" s="597" t="s">
        <v>1830</v>
      </c>
      <c r="G289" s="597"/>
      <c r="H289" s="597"/>
      <c r="I289" s="351" t="s">
        <v>1609</v>
      </c>
      <c r="J289"/>
      <c r="O289" s="112"/>
    </row>
    <row r="290" spans="1:15" hidden="1" outlineLevel="1" x14ac:dyDescent="0.25">
      <c r="A290" s="109" t="s">
        <v>1727</v>
      </c>
      <c r="B290" s="342" t="str">
        <f ca="1">IF(A290="N",B289,IF(LEN(B289)&lt;&gt;1,"A",IFERROR(CHAR(CODE(LOOKUP(2,1/($B$289:OFFSET(B290,-1,0)&lt;&gt;""),$B$289:OFFSET(B290,-1,0)))+1),"A")))</f>
        <v>A</v>
      </c>
      <c r="C290" s="130"/>
      <c r="D290" s="131"/>
      <c r="E290" s="132"/>
      <c r="F290" s="596"/>
      <c r="G290" s="596"/>
      <c r="H290" s="596"/>
      <c r="I290" s="121">
        <f t="shared" ref="I290:I304" si="14">ROUND(D290*E290,0)</f>
        <v>0</v>
      </c>
      <c r="J290"/>
      <c r="K290" s="104"/>
      <c r="O290" s="112"/>
    </row>
    <row r="291" spans="1:15" hidden="1" outlineLevel="1" x14ac:dyDescent="0.25">
      <c r="A291" s="109" t="s">
        <v>1727</v>
      </c>
      <c r="B291" s="342" t="str">
        <f ca="1">IF(A291="N",B290,IF(LEN(B290)&lt;&gt;1,"A",IFERROR(CHAR(CODE(LOOKUP(2,1/($B$289:OFFSET(B291,-1,0)&lt;&gt;""),$B$289:OFFSET(B291,-1,0)))+1),"A")))</f>
        <v>B</v>
      </c>
      <c r="C291" s="130"/>
      <c r="D291" s="131"/>
      <c r="E291" s="132"/>
      <c r="F291" s="596"/>
      <c r="G291" s="596"/>
      <c r="H291" s="596"/>
      <c r="I291" s="121">
        <f t="shared" si="14"/>
        <v>0</v>
      </c>
      <c r="J291"/>
      <c r="K291" s="104"/>
      <c r="O291" s="112"/>
    </row>
    <row r="292" spans="1:15" hidden="1" outlineLevel="1" x14ac:dyDescent="0.25">
      <c r="A292" s="109" t="s">
        <v>1727</v>
      </c>
      <c r="B292" s="342" t="str">
        <f ca="1">IF(A292="N",B291,IF(LEN(B291)&lt;&gt;1,"A",IFERROR(CHAR(CODE(LOOKUP(2,1/($B$289:OFFSET(B292,-1,0)&lt;&gt;""),$B$289:OFFSET(B292,-1,0)))+1),"A")))</f>
        <v>C</v>
      </c>
      <c r="C292" s="133"/>
      <c r="D292" s="134"/>
      <c r="E292" s="135"/>
      <c r="F292" s="596"/>
      <c r="G292" s="596"/>
      <c r="H292" s="596"/>
      <c r="I292" s="119">
        <f t="shared" si="14"/>
        <v>0</v>
      </c>
      <c r="J292"/>
      <c r="O292" s="112"/>
    </row>
    <row r="293" spans="1:15" hidden="1" outlineLevel="1" x14ac:dyDescent="0.25">
      <c r="A293" s="109" t="s">
        <v>1727</v>
      </c>
      <c r="B293" s="342" t="str">
        <f ca="1">IF(A293="N",B292,IF(LEN(B292)&lt;&gt;1,"A",IFERROR(CHAR(CODE(LOOKUP(2,1/($B$289:OFFSET(B293,-1,0)&lt;&gt;""),$B$289:OFFSET(B293,-1,0)))+1),"A")))</f>
        <v>D</v>
      </c>
      <c r="C293" s="133"/>
      <c r="D293" s="134"/>
      <c r="E293" s="135"/>
      <c r="F293" s="596"/>
      <c r="G293" s="596"/>
      <c r="H293" s="596"/>
      <c r="I293" s="119">
        <f t="shared" si="14"/>
        <v>0</v>
      </c>
      <c r="J293"/>
      <c r="O293" s="112"/>
    </row>
    <row r="294" spans="1:15" hidden="1" outlineLevel="1" x14ac:dyDescent="0.25">
      <c r="A294" s="109" t="s">
        <v>1727</v>
      </c>
      <c r="B294" s="342" t="str">
        <f ca="1">IF(A294="N",B293,IF(LEN(B293)&lt;&gt;1,"A",IFERROR(CHAR(CODE(LOOKUP(2,1/($B$289:OFFSET(B294,-1,0)&lt;&gt;""),$B$289:OFFSET(B294,-1,0)))+1),"A")))</f>
        <v>E</v>
      </c>
      <c r="C294" s="136"/>
      <c r="D294" s="137"/>
      <c r="E294" s="138"/>
      <c r="F294" s="596"/>
      <c r="G294" s="596"/>
      <c r="H294" s="596"/>
      <c r="I294" s="356">
        <f t="shared" si="14"/>
        <v>0</v>
      </c>
      <c r="J294"/>
      <c r="O294" s="112"/>
    </row>
    <row r="295" spans="1:15" hidden="1" outlineLevel="2" x14ac:dyDescent="0.25">
      <c r="A295" s="109" t="s">
        <v>1735</v>
      </c>
      <c r="B295" s="342" t="str">
        <f ca="1">IF(A295="N",B294,IF(LEN(B294)&lt;&gt;1,"A",IFERROR(CHAR(CODE(LOOKUP(2,1/($B$289:OFFSET(B295,-1,0)&lt;&gt;""),$B$289:OFFSET(B295,-1,0)))+1),"A")))</f>
        <v>E</v>
      </c>
      <c r="C295" s="136"/>
      <c r="D295" s="137"/>
      <c r="E295" s="138"/>
      <c r="F295" s="596"/>
      <c r="G295" s="596"/>
      <c r="H295" s="596"/>
      <c r="I295" s="356">
        <f t="shared" si="14"/>
        <v>0</v>
      </c>
      <c r="J295"/>
      <c r="O295" s="112"/>
    </row>
    <row r="296" spans="1:15" hidden="1" outlineLevel="2" x14ac:dyDescent="0.25">
      <c r="A296" s="109" t="s">
        <v>1735</v>
      </c>
      <c r="B296" s="342" t="str">
        <f ca="1">IF(A296="N",B295,IF(LEN(B295)&lt;&gt;1,"A",IFERROR(CHAR(CODE(LOOKUP(2,1/($B$289:OFFSET(B296,-1,0)&lt;&gt;""),$B$289:OFFSET(B296,-1,0)))+1),"A")))</f>
        <v>E</v>
      </c>
      <c r="C296" s="136"/>
      <c r="D296" s="137"/>
      <c r="E296" s="138"/>
      <c r="F296" s="596"/>
      <c r="G296" s="596"/>
      <c r="H296" s="596"/>
      <c r="I296" s="356">
        <f t="shared" si="14"/>
        <v>0</v>
      </c>
      <c r="J296"/>
      <c r="O296" s="112"/>
    </row>
    <row r="297" spans="1:15" hidden="1" outlineLevel="2" x14ac:dyDescent="0.25">
      <c r="A297" s="109" t="s">
        <v>1735</v>
      </c>
      <c r="B297" s="342" t="str">
        <f ca="1">IF(A297="N",B296,IF(LEN(B296)&lt;&gt;1,"A",IFERROR(CHAR(CODE(LOOKUP(2,1/($B$289:OFFSET(B297,-1,0)&lt;&gt;""),$B$289:OFFSET(B297,-1,0)))+1),"A")))</f>
        <v>E</v>
      </c>
      <c r="C297" s="136"/>
      <c r="D297" s="137"/>
      <c r="E297" s="138"/>
      <c r="F297" s="596"/>
      <c r="G297" s="596"/>
      <c r="H297" s="596"/>
      <c r="I297" s="356">
        <f t="shared" si="14"/>
        <v>0</v>
      </c>
      <c r="J297"/>
      <c r="O297" s="112"/>
    </row>
    <row r="298" spans="1:15" hidden="1" outlineLevel="2" x14ac:dyDescent="0.25">
      <c r="A298" s="109" t="s">
        <v>1735</v>
      </c>
      <c r="B298" s="342" t="str">
        <f ca="1">IF(A298="N",B297,IF(LEN(B297)&lt;&gt;1,"A",IFERROR(CHAR(CODE(LOOKUP(2,1/($B$289:OFFSET(B298,-1,0)&lt;&gt;""),$B$289:OFFSET(B298,-1,0)))+1),"A")))</f>
        <v>E</v>
      </c>
      <c r="C298" s="136"/>
      <c r="D298" s="137"/>
      <c r="E298" s="138"/>
      <c r="F298" s="596"/>
      <c r="G298" s="596"/>
      <c r="H298" s="596"/>
      <c r="I298" s="356">
        <f t="shared" si="14"/>
        <v>0</v>
      </c>
      <c r="J298"/>
      <c r="O298" s="112"/>
    </row>
    <row r="299" spans="1:15" hidden="1" outlineLevel="2" x14ac:dyDescent="0.25">
      <c r="A299" s="109" t="s">
        <v>1735</v>
      </c>
      <c r="B299" s="342" t="str">
        <f ca="1">IF(A299="N",B298,IF(LEN(B298)&lt;&gt;1,"A",IFERROR(CHAR(CODE(LOOKUP(2,1/($B$289:OFFSET(B299,-1,0)&lt;&gt;""),$B$289:OFFSET(B299,-1,0)))+1),"A")))</f>
        <v>E</v>
      </c>
      <c r="C299" s="136"/>
      <c r="D299" s="137"/>
      <c r="E299" s="138"/>
      <c r="F299" s="596"/>
      <c r="G299" s="596"/>
      <c r="H299" s="596"/>
      <c r="I299" s="356">
        <f t="shared" si="14"/>
        <v>0</v>
      </c>
      <c r="J299"/>
      <c r="O299" s="112"/>
    </row>
    <row r="300" spans="1:15" hidden="1" outlineLevel="2" x14ac:dyDescent="0.25">
      <c r="A300" s="109" t="s">
        <v>1735</v>
      </c>
      <c r="B300" s="342" t="str">
        <f ca="1">IF(A300="N",B299,IF(LEN(B299)&lt;&gt;1,"A",IFERROR(CHAR(CODE(LOOKUP(2,1/($B$289:OFFSET(B300,-1,0)&lt;&gt;""),$B$289:OFFSET(B300,-1,0)))+1),"A")))</f>
        <v>E</v>
      </c>
      <c r="C300" s="136"/>
      <c r="D300" s="137"/>
      <c r="E300" s="138"/>
      <c r="F300" s="596"/>
      <c r="G300" s="596"/>
      <c r="H300" s="596"/>
      <c r="I300" s="356">
        <f t="shared" si="14"/>
        <v>0</v>
      </c>
      <c r="J300"/>
      <c r="O300" s="112"/>
    </row>
    <row r="301" spans="1:15" hidden="1" outlineLevel="2" x14ac:dyDescent="0.25">
      <c r="A301" s="109" t="s">
        <v>1735</v>
      </c>
      <c r="B301" s="342" t="str">
        <f ca="1">IF(A301="N",B300,IF(LEN(B300)&lt;&gt;1,"A",IFERROR(CHAR(CODE(LOOKUP(2,1/($B$289:OFFSET(B301,-1,0)&lt;&gt;""),$B$289:OFFSET(B301,-1,0)))+1),"A")))</f>
        <v>E</v>
      </c>
      <c r="C301" s="136"/>
      <c r="D301" s="137"/>
      <c r="E301" s="138"/>
      <c r="F301" s="596"/>
      <c r="G301" s="596"/>
      <c r="H301" s="596"/>
      <c r="I301" s="356">
        <f t="shared" si="14"/>
        <v>0</v>
      </c>
      <c r="J301"/>
      <c r="O301" s="112"/>
    </row>
    <row r="302" spans="1:15" hidden="1" outlineLevel="2" x14ac:dyDescent="0.25">
      <c r="A302" s="109" t="s">
        <v>1735</v>
      </c>
      <c r="B302" s="342" t="str">
        <f ca="1">IF(A302="N",B301,IF(LEN(B301)&lt;&gt;1,"A",IFERROR(CHAR(CODE(LOOKUP(2,1/($B$289:OFFSET(B302,-1,0)&lt;&gt;""),$B$289:OFFSET(B302,-1,0)))+1),"A")))</f>
        <v>E</v>
      </c>
      <c r="C302" s="136"/>
      <c r="D302" s="137"/>
      <c r="E302" s="138"/>
      <c r="F302" s="596"/>
      <c r="G302" s="596"/>
      <c r="H302" s="596"/>
      <c r="I302" s="356">
        <f t="shared" si="14"/>
        <v>0</v>
      </c>
      <c r="J302"/>
      <c r="O302" s="112"/>
    </row>
    <row r="303" spans="1:15" hidden="1" outlineLevel="2" x14ac:dyDescent="0.25">
      <c r="A303" s="109" t="s">
        <v>1735</v>
      </c>
      <c r="B303" s="342" t="str">
        <f ca="1">IF(A303="N",B302,IF(LEN(B302)&lt;&gt;1,"A",IFERROR(CHAR(CODE(LOOKUP(2,1/($B$289:OFFSET(B303,-1,0)&lt;&gt;""),$B$289:OFFSET(B303,-1,0)))+1),"A")))</f>
        <v>E</v>
      </c>
      <c r="C303" s="136"/>
      <c r="D303" s="137"/>
      <c r="E303" s="138"/>
      <c r="F303" s="596"/>
      <c r="G303" s="596"/>
      <c r="H303" s="596"/>
      <c r="I303" s="356">
        <f t="shared" si="14"/>
        <v>0</v>
      </c>
      <c r="J303"/>
      <c r="O303" s="112"/>
    </row>
    <row r="304" spans="1:15" ht="13.8" hidden="1" outlineLevel="2" thickBot="1" x14ac:dyDescent="0.3">
      <c r="A304" s="109" t="s">
        <v>1735</v>
      </c>
      <c r="B304" s="342" t="str">
        <f ca="1">IF(A304="N",B303,IF(LEN(B303)&lt;&gt;1,"A",IFERROR(CHAR(CODE(LOOKUP(2,1/($B$289:OFFSET(B304,-1,0)&lt;&gt;""),$B$289:OFFSET(B304,-1,0)))+1),"A")))</f>
        <v>E</v>
      </c>
      <c r="C304" s="136"/>
      <c r="D304" s="137"/>
      <c r="E304" s="138"/>
      <c r="F304" s="596"/>
      <c r="G304" s="596"/>
      <c r="H304" s="596"/>
      <c r="I304" s="356">
        <f t="shared" si="14"/>
        <v>0</v>
      </c>
      <c r="J304"/>
      <c r="O304" s="112"/>
    </row>
    <row r="305" spans="2:15" ht="13.8" hidden="1" outlineLevel="1" thickTop="1" x14ac:dyDescent="0.25">
      <c r="B305" s="344" t="str">
        <f ca="1">IFERROR(CHAR(CODE(LOOKUP(2,1/(B290:OFFSET(B305,-1,0)&lt;&gt;""),B290:OFFSET(B305,-1,0)))+1),"A")</f>
        <v>F</v>
      </c>
      <c r="C305" s="602" t="s">
        <v>1617</v>
      </c>
      <c r="D305" s="603"/>
      <c r="E305" s="603"/>
      <c r="F305" s="603"/>
      <c r="G305" s="603"/>
      <c r="H305" s="603"/>
      <c r="I305" s="352">
        <f ca="1">SUMIFS(I290:OFFSET(I305,-1,0),$A290:OFFSET($A305,-1,0),"Y")</f>
        <v>0</v>
      </c>
      <c r="J305"/>
      <c r="K305" s="173" t="s">
        <v>1853</v>
      </c>
      <c r="O305" s="112"/>
    </row>
    <row r="306" spans="2:15" collapsed="1" x14ac:dyDescent="0.25"/>
  </sheetData>
  <sheetProtection formatCells="0" formatColumns="0" formatRows="0" insertColumns="0" insertRows="0" insertHyperlinks="0" deleteColumns="0" deleteRows="0" sort="0" autoFilter="0" pivotTables="0"/>
  <mergeCells count="166">
    <mergeCell ref="F301:H301"/>
    <mergeCell ref="F302:H302"/>
    <mergeCell ref="F303:H303"/>
    <mergeCell ref="F304:H304"/>
    <mergeCell ref="F296:H296"/>
    <mergeCell ref="F297:H297"/>
    <mergeCell ref="F298:H298"/>
    <mergeCell ref="F299:H299"/>
    <mergeCell ref="F300:H300"/>
    <mergeCell ref="F284:H284"/>
    <mergeCell ref="F285:H285"/>
    <mergeCell ref="F295:H295"/>
    <mergeCell ref="F239:H239"/>
    <mergeCell ref="F240:H240"/>
    <mergeCell ref="F241:H241"/>
    <mergeCell ref="F242:H242"/>
    <mergeCell ref="F243:H243"/>
    <mergeCell ref="F282:H282"/>
    <mergeCell ref="F280:H280"/>
    <mergeCell ref="F281:H281"/>
    <mergeCell ref="F294:H294"/>
    <mergeCell ref="F283:H283"/>
    <mergeCell ref="F289:H289"/>
    <mergeCell ref="F290:H290"/>
    <mergeCell ref="F291:H291"/>
    <mergeCell ref="F292:H292"/>
    <mergeCell ref="F293:H293"/>
    <mergeCell ref="C286:H286"/>
    <mergeCell ref="F279:H279"/>
    <mergeCell ref="C246:H246"/>
    <mergeCell ref="F96:H96"/>
    <mergeCell ref="F155:H155"/>
    <mergeCell ref="F214:H214"/>
    <mergeCell ref="F273:H273"/>
    <mergeCell ref="F101:H101"/>
    <mergeCell ref="F102:H102"/>
    <mergeCell ref="F103:H103"/>
    <mergeCell ref="F104:H104"/>
    <mergeCell ref="F105:H105"/>
    <mergeCell ref="F106:H106"/>
    <mergeCell ref="F112:H112"/>
    <mergeCell ref="C109:H109"/>
    <mergeCell ref="F107:H107"/>
    <mergeCell ref="F108:H108"/>
    <mergeCell ref="F162:H162"/>
    <mergeCell ref="F114:H114"/>
    <mergeCell ref="F115:H115"/>
    <mergeCell ref="F116:H116"/>
    <mergeCell ref="F117:H117"/>
    <mergeCell ref="F182:H182"/>
    <mergeCell ref="F183:H183"/>
    <mergeCell ref="F184:H184"/>
    <mergeCell ref="F185:H185"/>
    <mergeCell ref="F186:H186"/>
    <mergeCell ref="C305:H305"/>
    <mergeCell ref="F95:H95"/>
    <mergeCell ref="F36:H36"/>
    <mergeCell ref="F154:H154"/>
    <mergeCell ref="F213:H213"/>
    <mergeCell ref="F272:H272"/>
    <mergeCell ref="C168:H168"/>
    <mergeCell ref="C187:H187"/>
    <mergeCell ref="C227:H227"/>
    <mergeCell ref="F47:H47"/>
    <mergeCell ref="C50:H50"/>
    <mergeCell ref="F58:H58"/>
    <mergeCell ref="C69:H69"/>
    <mergeCell ref="F42:H42"/>
    <mergeCell ref="F43:H43"/>
    <mergeCell ref="F44:H44"/>
    <mergeCell ref="F113:H113"/>
    <mergeCell ref="F97:H97"/>
    <mergeCell ref="F98:H98"/>
    <mergeCell ref="F99:H99"/>
    <mergeCell ref="F100:H100"/>
    <mergeCell ref="F48:H48"/>
    <mergeCell ref="F49:H49"/>
    <mergeCell ref="F59:H59"/>
    <mergeCell ref="F35:H35"/>
    <mergeCell ref="F38:H38"/>
    <mergeCell ref="F39:H39"/>
    <mergeCell ref="F40:H40"/>
    <mergeCell ref="F41:H41"/>
    <mergeCell ref="F37:H37"/>
    <mergeCell ref="F45:H45"/>
    <mergeCell ref="F46:H46"/>
    <mergeCell ref="F94:H94"/>
    <mergeCell ref="F53:H53"/>
    <mergeCell ref="F54:H54"/>
    <mergeCell ref="F55:H55"/>
    <mergeCell ref="F56:H56"/>
    <mergeCell ref="F57:H57"/>
    <mergeCell ref="F66:H66"/>
    <mergeCell ref="F67:H67"/>
    <mergeCell ref="F68:H68"/>
    <mergeCell ref="F60:H60"/>
    <mergeCell ref="F61:H61"/>
    <mergeCell ref="F62:H62"/>
    <mergeCell ref="F63:H63"/>
    <mergeCell ref="F64:H64"/>
    <mergeCell ref="F65:H65"/>
    <mergeCell ref="F178:H178"/>
    <mergeCell ref="F179:H179"/>
    <mergeCell ref="F180:H180"/>
    <mergeCell ref="F181:H181"/>
    <mergeCell ref="F121:H121"/>
    <mergeCell ref="F122:H122"/>
    <mergeCell ref="F123:H123"/>
    <mergeCell ref="F124:H124"/>
    <mergeCell ref="F125:H125"/>
    <mergeCell ref="F126:H126"/>
    <mergeCell ref="F127:H127"/>
    <mergeCell ref="F166:H166"/>
    <mergeCell ref="F167:H167"/>
    <mergeCell ref="F177:H177"/>
    <mergeCell ref="F153:H153"/>
    <mergeCell ref="F156:H156"/>
    <mergeCell ref="F157:H157"/>
    <mergeCell ref="F158:H158"/>
    <mergeCell ref="F159:H159"/>
    <mergeCell ref="F160:H160"/>
    <mergeCell ref="F161:H161"/>
    <mergeCell ref="C128:H128"/>
    <mergeCell ref="F236:H236"/>
    <mergeCell ref="F237:H237"/>
    <mergeCell ref="F238:H238"/>
    <mergeCell ref="F244:H244"/>
    <mergeCell ref="F245:H245"/>
    <mergeCell ref="F233:H233"/>
    <mergeCell ref="F217:H217"/>
    <mergeCell ref="F218:H218"/>
    <mergeCell ref="F219:H219"/>
    <mergeCell ref="F220:H220"/>
    <mergeCell ref="F221:H221"/>
    <mergeCell ref="F222:H222"/>
    <mergeCell ref="F223:H223"/>
    <mergeCell ref="F224:H224"/>
    <mergeCell ref="F230:H230"/>
    <mergeCell ref="F231:H231"/>
    <mergeCell ref="F232:H232"/>
    <mergeCell ref="F225:H225"/>
    <mergeCell ref="F226:H226"/>
    <mergeCell ref="E2:F2"/>
    <mergeCell ref="F234:H234"/>
    <mergeCell ref="F235:H235"/>
    <mergeCell ref="F271:H271"/>
    <mergeCell ref="F274:H274"/>
    <mergeCell ref="F275:H275"/>
    <mergeCell ref="F276:H276"/>
    <mergeCell ref="F277:H277"/>
    <mergeCell ref="F278:H278"/>
    <mergeCell ref="F118:H118"/>
    <mergeCell ref="F119:H119"/>
    <mergeCell ref="F120:H120"/>
    <mergeCell ref="F216:H216"/>
    <mergeCell ref="F163:H163"/>
    <mergeCell ref="F164:H164"/>
    <mergeCell ref="F165:H165"/>
    <mergeCell ref="F171:H171"/>
    <mergeCell ref="F172:H172"/>
    <mergeCell ref="F173:H173"/>
    <mergeCell ref="F174:H174"/>
    <mergeCell ref="F175:H175"/>
    <mergeCell ref="F176:H176"/>
    <mergeCell ref="F212:H212"/>
    <mergeCell ref="F215:H215"/>
  </mergeCells>
  <conditionalFormatting sqref="B307:B1048576 B1:B94 B109:B247">
    <cfRule type="expression" dxfId="344" priority="54">
      <formula>A1="N"</formula>
    </cfRule>
  </conditionalFormatting>
  <conditionalFormatting sqref="C247:J247 C188:J192 C129:J133 C70:J74 C16:I16 C75:I75 C134:I134 C193:I193 C1:J1 C53:I53 C69:I69 I54:I68 C54:F68 C112:I112 C128:I128 I113:I127 C113:F127 C171:I187 C230:I246 C92:J94 C151:J154 C210:J213 C3:J4 C2:E2 G2:J2 C307:J1048576 C11:J15 C5:H5 J5:J10 C17:C32 F17:I32 C76:C91 F76:I91 C135:C150 F135:I150 C194:C209 F194:I209 C156:J156 C215:J215 C227:J229 D216:H217 C168:J170 D157:H158 C6:D10 J157:J167 J216:J226 C33:J52 C97:J111 C159:H167 C218:H226">
    <cfRule type="expression" dxfId="343" priority="53">
      <formula>$A1="N"</formula>
    </cfRule>
  </conditionalFormatting>
  <conditionalFormatting sqref="B95:B108">
    <cfRule type="expression" dxfId="342" priority="47">
      <formula>A95="N"</formula>
    </cfRule>
  </conditionalFormatting>
  <conditionalFormatting sqref="C95:J96">
    <cfRule type="expression" dxfId="341" priority="46">
      <formula>$A95="N"</formula>
    </cfRule>
  </conditionalFormatting>
  <conditionalFormatting sqref="C155:J155">
    <cfRule type="expression" dxfId="340" priority="44">
      <formula>$A155="N"</formula>
    </cfRule>
  </conditionalFormatting>
  <conditionalFormatting sqref="C214:J214">
    <cfRule type="expression" dxfId="339" priority="42">
      <formula>$A214="N"</formula>
    </cfRule>
  </conditionalFormatting>
  <conditionalFormatting sqref="K32">
    <cfRule type="expression" dxfId="338" priority="113">
      <formula>#REF!="N"</formula>
    </cfRule>
  </conditionalFormatting>
  <conditionalFormatting sqref="K48">
    <cfRule type="expression" dxfId="337" priority="39">
      <formula>#REF!="N"</formula>
    </cfRule>
  </conditionalFormatting>
  <conditionalFormatting sqref="K69">
    <cfRule type="expression" dxfId="336" priority="38">
      <formula>#REF!="N"</formula>
    </cfRule>
  </conditionalFormatting>
  <conditionalFormatting sqref="K91">
    <cfRule type="expression" dxfId="335" priority="37">
      <formula>#REF!="N"</formula>
    </cfRule>
  </conditionalFormatting>
  <conditionalFormatting sqref="K107">
    <cfRule type="expression" dxfId="334" priority="36">
      <formula>#REF!="N"</formula>
    </cfRule>
  </conditionalFormatting>
  <conditionalFormatting sqref="K128">
    <cfRule type="expression" dxfId="333" priority="35">
      <formula>#REF!="N"</formula>
    </cfRule>
  </conditionalFormatting>
  <conditionalFormatting sqref="K150">
    <cfRule type="expression" dxfId="332" priority="34">
      <formula>#REF!="N"</formula>
    </cfRule>
  </conditionalFormatting>
  <conditionalFormatting sqref="K187">
    <cfRule type="expression" dxfId="331" priority="32">
      <formula>#REF!="N"</formula>
    </cfRule>
  </conditionalFormatting>
  <conditionalFormatting sqref="K209">
    <cfRule type="expression" dxfId="330" priority="31">
      <formula>#REF!="N"</formula>
    </cfRule>
  </conditionalFormatting>
  <conditionalFormatting sqref="K246">
    <cfRule type="expression" dxfId="329" priority="29">
      <formula>#REF!="N"</formula>
    </cfRule>
  </conditionalFormatting>
  <conditionalFormatting sqref="K166">
    <cfRule type="expression" dxfId="328" priority="25">
      <formula>#REF!="N"</formula>
    </cfRule>
  </conditionalFormatting>
  <conditionalFormatting sqref="K225">
    <cfRule type="expression" dxfId="327" priority="24">
      <formula>#REF!="N"</formula>
    </cfRule>
  </conditionalFormatting>
  <conditionalFormatting sqref="B248:B306">
    <cfRule type="expression" dxfId="326" priority="22">
      <formula>A248="N"</formula>
    </cfRule>
  </conditionalFormatting>
  <conditionalFormatting sqref="C306:J306 C248:J251 C252:I252 C289:I305 C269:J272 C286:J288 C253:C268 F253:I268 C274:D283 F274:J274 F275:H283 C284:H285 J275:J285">
    <cfRule type="expression" dxfId="325" priority="21">
      <formula>$A248="N"</formula>
    </cfRule>
  </conditionalFormatting>
  <conditionalFormatting sqref="C273:J273">
    <cfRule type="expression" dxfId="324" priority="19">
      <formula>$A273="N"</formula>
    </cfRule>
  </conditionalFormatting>
  <conditionalFormatting sqref="K268">
    <cfRule type="expression" dxfId="323" priority="18">
      <formula>#REF!="N"</formula>
    </cfRule>
  </conditionalFormatting>
  <conditionalFormatting sqref="K305">
    <cfRule type="expression" dxfId="322" priority="17">
      <formula>#REF!="N"</formula>
    </cfRule>
  </conditionalFormatting>
  <conditionalFormatting sqref="K284">
    <cfRule type="expression" dxfId="321" priority="16">
      <formula>#REF!="N"</formula>
    </cfRule>
  </conditionalFormatting>
  <conditionalFormatting sqref="I5:I10">
    <cfRule type="expression" dxfId="320" priority="15">
      <formula>I5=FALSE</formula>
    </cfRule>
  </conditionalFormatting>
  <conditionalFormatting sqref="I5:I10">
    <cfRule type="expression" dxfId="319" priority="14">
      <formula>$A5="N"</formula>
    </cfRule>
  </conditionalFormatting>
  <conditionalFormatting sqref="D17:E32">
    <cfRule type="expression" dxfId="318" priority="13">
      <formula>$A17="N"</formula>
    </cfRule>
  </conditionalFormatting>
  <conditionalFormatting sqref="D76:E91">
    <cfRule type="expression" dxfId="317" priority="12">
      <formula>$A76="N"</formula>
    </cfRule>
  </conditionalFormatting>
  <conditionalFormatting sqref="D135:E150">
    <cfRule type="expression" dxfId="316" priority="11">
      <formula>$A135="N"</formula>
    </cfRule>
  </conditionalFormatting>
  <conditionalFormatting sqref="D194:E209">
    <cfRule type="expression" dxfId="315" priority="10">
      <formula>$A194="N"</formula>
    </cfRule>
  </conditionalFormatting>
  <conditionalFormatting sqref="D253:E268">
    <cfRule type="expression" dxfId="314" priority="9">
      <formula>$A253="N"</formula>
    </cfRule>
  </conditionalFormatting>
  <conditionalFormatting sqref="E274:E283">
    <cfRule type="expression" dxfId="313" priority="8">
      <formula>$A274="N"</formula>
    </cfRule>
  </conditionalFormatting>
  <conditionalFormatting sqref="C216:C217">
    <cfRule type="expression" dxfId="312" priority="7">
      <formula>$A216="N"</formula>
    </cfRule>
  </conditionalFormatting>
  <conditionalFormatting sqref="C157:C158">
    <cfRule type="expression" dxfId="311" priority="6">
      <formula>$A157="N"</formula>
    </cfRule>
  </conditionalFormatting>
  <conditionalFormatting sqref="F6:H10">
    <cfRule type="expression" dxfId="310" priority="5">
      <formula>$A6="N"</formula>
    </cfRule>
  </conditionalFormatting>
  <conditionalFormatting sqref="E6:E10">
    <cfRule type="expression" dxfId="309" priority="4">
      <formula>$A6="N"</formula>
    </cfRule>
  </conditionalFormatting>
  <conditionalFormatting sqref="I157:I167">
    <cfRule type="expression" dxfId="308" priority="3">
      <formula>$A157="N"</formula>
    </cfRule>
  </conditionalFormatting>
  <conditionalFormatting sqref="I216:I226">
    <cfRule type="expression" dxfId="307" priority="2">
      <formula>$A216="N"</formula>
    </cfRule>
  </conditionalFormatting>
  <conditionalFormatting sqref="I275:I285">
    <cfRule type="expression" dxfId="306" priority="1">
      <formula>$A275="N"</formula>
    </cfRule>
  </conditionalFormatting>
  <dataValidations xWindow="1358" yWindow="397" count="21">
    <dataValidation type="list" allowBlank="1" showInputMessage="1" showErrorMessage="1" prompt="Toggle this field to include/exclude a fiscal year from your worksheet." sqref="A5:A10">
      <formula1>"Y,N"</formula1>
    </dataValidation>
    <dataValidation allowBlank="1" showInputMessage="1" showErrorMessage="1" prompt="Toggle this field (Y/N) to include or exclude a row from the analysis. Excluded rows will be grayed out and shown in striketype" sqref="A32:A74 A13:A15 A91:A133 A150:A192 A209:A251 A268:A305"/>
    <dataValidation allowBlank="1" showInputMessage="1" showErrorMessage="1" prompt="This field pulls from the FTE Entry Tab.  Toggle Y/N on that tab to include/exlcude FTE from the analysis." sqref="A134:A149 A252:A267 A193:A208 A75:A90 A16:A31"/>
    <dataValidation allowBlank="1" showInputMessage="1" showErrorMessage="1" promptTitle="Leave Blank" prompt="These costs will never be centrally appropriated, so please leave blank." sqref="J156:J167 J97:J108 J38:J49 J215:J226 J274:J285"/>
    <dataValidation type="whole" allowBlank="1" showInputMessage="1" showErrorMessage="1" promptTitle="Do Not Edit" prompt="This row shows the total amount for costs (HLD, supplemental PERA, indirect costs, etc) that are typically centrally appropriated.  The spreadsheet will adjust between centrally appropriated and appropriated in bill based on FTE Entry tab.  Do not edit." sqref="D95:D96 D154:D155 D36:D37 D213:D214 D272:D273">
      <formula1>1</formula1>
      <formula2>1</formula2>
    </dataValidation>
    <dataValidation allowBlank="1" showInputMessage="1" showErrorMessage="1" promptTitle="Do Not Edit" prompt="FTE information is populating from the FTE Entry Tab.  Do not edit except to expand/add rows so all FTE is visible.  Make any adjustments to FTE amounts/costs on the FTE Entry tab." sqref="B75:I91 B16:I32 B193:I209 B134:I150 B252:I268"/>
    <dataValidation allowBlank="1" showInputMessage="1" showErrorMessage="1" promptTitle="Do Not Edit" prompt="These are the fiscal years covered by the bill.  Data is populating from elsewhere on this tab.  If they are grayed out/in strike type, toggle the cell in Column A to &quot;Y&quot; to include in the analysis" sqref="C5:H10"/>
    <dataValidation allowBlank="1" showInputMessage="1" showErrorMessage="1" promptTitle="Data Label" prompt="Data labels will automatically populate for rows included in the analysis (i.e., marked as &quot;Y&quot; in Column A).  You may need to manually adjust in some cases." sqref="B5:B10 B171:B186 B271:B286 B112:B127 B53:B68 B35:B50 B94:B109 B289:B304 B153:B168 B212:B227 B230:B245"/>
    <dataValidation allowBlank="1" showInputMessage="1" showErrorMessage="1" promptTitle="Standard Costs" prompt="Use this section to enter common costs for which common policies specify a standard amout (legal services, mileage, DOR tax costs, OIT contract programming, etc)." sqref="C97:C108 C215:C226 C274:C285 C35 C156:C167 C94 C153 C212 C271 C38:C49"/>
    <dataValidation allowBlank="1" showInputMessage="1" showErrorMessage="1" promptTitle="Do Not Edit" prompt="Total for each row is calculating automatically." sqref="I156:I168 I38:I50 I97:I109 I53:I69 I289:I305 I230:I246 I171:I187 I112:I128 I215:I227 I274:I286"/>
    <dataValidation allowBlank="1" showInputMessage="1" showErrorMessage="1" promptTitle="Enter Number of Units" prompt="Enter the number of units for common costs lsited in the FN ommon policies (legal services, mileage, DOR tax costs, OIT contract programming, etc)." sqref="D212 D35 D274:D285 D153 D156:D167 D94 D38:D49 D97:D108 D271 D215:D226"/>
    <dataValidation allowBlank="1" showInputMessage="1" showErrorMessage="1" promptTitle="Standard Cost" prompt="This is a standard cost.  Use the Non-Standard Expenditure table below for more unique costs not specified in the Common Policies_x000a_" sqref="E212 E35 E215:E226 E153 E156:E167 E94 E38:E49 E97:E108 E271 E274:E285"/>
    <dataValidation allowBlank="1" showInputMessage="1" showErrorMessage="1" promptTitle="Source/Notes" prompt="Explain or justify costs as necessary." sqref="F35:H35 F212:H212 F38:H49 G53:H53 F53:F68 F215:H226 F97:H108 G230:H230 G112:H112 F156:H167 F112:F127 G171:H171 F230:F245 F171:F186 F94:H94 F153:H153 F271:H271 F274:H285 G289:H289 F289:F304"/>
    <dataValidation allowBlank="1" showInputMessage="1" showErrorMessage="1" promptTitle="Do Not Edit" prompt="This row shows the total amount for costs (HLD, supplemental PERA, indirect costs, etc) that are typically centrally appropriated.  The spreadsheet will adjust between centrally appropriated and appropriated in bill based on FTE Entry tab.  Do not edit._x000a_" sqref="E154:E155 E213:E214 F36:H36 E95:E96 E36:E37 F95:H95 F154:H154 F213:H213 F272:H272 E272:E273"/>
    <dataValidation allowBlank="1" showInputMessage="1" showErrorMessage="1" promptTitle="Do Not Edit" prompt="Totals for this row are calculating automatically, including adjusting for centrally appropriated and bill appropriations, as listed in Table 3 on the FTE Entry Tab." sqref="I154:J155 I95:J96 I36:J37 I213:J214 I272:J273"/>
    <dataValidation allowBlank="1" showInputMessage="1" showErrorMessage="1" promptTitle="Non-Standard Expense" prompt="Use this section to enter non-standard costs.  As necessary, enter the number of units and the cost per unit.  You can link this section with the Calculations Tab for more complicated calculations." sqref="C171:C186 C53:C68 C230:C245 C112:C127 C289:C304"/>
    <dataValidation allowBlank="1" showInputMessage="1" showErrorMessage="1" promptTitle="Enter Number of Units" prompt="Use this section to enter non-standard costs.  As necessary, enter the number of units and the cost per unit.  You can link this section with the Calculations Tab for more complicated calculations." sqref="D171:D186 D53:D68 D230:D245 D112:D127 D289:D304"/>
    <dataValidation allowBlank="1" showInputMessage="1" showErrorMessage="1" promptTitle="Enter Cost per Unit" prompt="Use this section to enter non-standard costs.  As necessary, enter the number of units and the cost per unit.  You can link this section with the Calculations Tab for more complicated calculations." sqref="E171:E186 E53:E68 E230:E245 E112:E127 E289:E304"/>
    <dataValidation allowBlank="1" showInputMessage="1" showErrorMessage="1" promptTitle="Do Not Edit" prompt="This row shows the total amount for non-standard FTE cost.  It is populating from Table 4 on the FTE Entry tab.  Central vs bill appropriation is based on the selection in that table.  Do not edit._x000a_" sqref="F37:H37 F96:H96 F155:H155 F214:H214 F273:H273"/>
    <dataValidation allowBlank="1" showInputMessage="1" showErrorMessage="1" promptTitle="Non-standard FTE Costs" prompt="This row shows the total amount for non-standard FTE cost.  It is populating from Table 4 on the FTE Entry tab.  Central vs bill appropriation is based on the selection in that table.  Do not edit." sqref="C37 C96 C155 C214 C273"/>
    <dataValidation allowBlank="1" showInputMessage="1" showErrorMessage="1" promptTitle="Centrally Appropriated/POTS" prompt="This row shows the total amount for costs (HLD, supplemental PERA, indirect costs, etc) that are typically centrally appropriated.  The spreadsheet will adjust between centrally appropriated and appropriated in bill based on FTE Entry tab.  Do not edit." sqref="C36 C95 C154 C213 C272"/>
  </dataValidation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xWindow="1358" yWindow="397" count="1">
        <x14:dataValidation type="list" allowBlank="1" showInputMessage="1" showErrorMessage="1">
          <x14:formula1>
            <xm:f>'Salary and Cost Data'!$V$12:$V$36</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W307"/>
  <sheetViews>
    <sheetView showGridLines="0" showZeros="0" zoomScale="80" zoomScaleNormal="80" zoomScaleSheetLayoutView="80" workbookViewId="0">
      <selection activeCell="D72" sqref="D72"/>
    </sheetView>
  </sheetViews>
  <sheetFormatPr defaultColWidth="9.109375" defaultRowHeight="13.2" outlineLevelRow="2" x14ac:dyDescent="0.25"/>
  <cols>
    <col min="1" max="1" width="8.44140625" style="157" bestFit="1" customWidth="1"/>
    <col min="2" max="2" width="14.6640625" style="112" customWidth="1"/>
    <col min="3" max="3" width="45" style="112" bestFit="1" customWidth="1"/>
    <col min="4" max="11" width="14.6640625" style="112" customWidth="1"/>
    <col min="12" max="12" width="37.44140625" style="112" customWidth="1"/>
    <col min="13" max="13" width="8.33203125" style="112" customWidth="1"/>
    <col min="14" max="14" width="8.33203125" customWidth="1"/>
    <col min="15" max="18" width="14.6640625" style="480" customWidth="1"/>
    <col min="19" max="19" width="8.33203125" style="112" customWidth="1"/>
    <col min="20" max="22" width="9.109375" style="110"/>
    <col min="23" max="16384" width="9.109375" style="112"/>
  </cols>
  <sheetData>
    <row r="1" spans="1:23" s="110" customFormat="1" ht="22.2" customHeight="1" x14ac:dyDescent="0.25">
      <c r="A1" s="157"/>
      <c r="B1" s="605" t="s">
        <v>1631</v>
      </c>
      <c r="C1" s="607" t="s">
        <v>1900</v>
      </c>
      <c r="D1" s="609" t="s">
        <v>1707</v>
      </c>
      <c r="E1" s="361" t="s">
        <v>1589</v>
      </c>
      <c r="F1" s="361" t="s">
        <v>1590</v>
      </c>
      <c r="G1" s="361" t="s">
        <v>1591</v>
      </c>
      <c r="H1" s="361" t="s">
        <v>1592</v>
      </c>
      <c r="I1" s="341" t="s">
        <v>1724</v>
      </c>
      <c r="J1" s="112"/>
      <c r="K1" s="112"/>
      <c r="L1" s="112"/>
      <c r="M1" s="112"/>
      <c r="N1"/>
      <c r="O1" s="480"/>
      <c r="P1" s="480"/>
      <c r="Q1" s="480"/>
      <c r="R1" s="480"/>
      <c r="W1" s="112"/>
    </row>
    <row r="2" spans="1:23" s="110" customFormat="1" ht="20.399999999999999" customHeight="1" x14ac:dyDescent="0.25">
      <c r="A2" s="157"/>
      <c r="B2" s="606"/>
      <c r="C2" s="608"/>
      <c r="D2" s="609"/>
      <c r="E2" s="359">
        <v>1</v>
      </c>
      <c r="F2" s="359"/>
      <c r="G2" s="359"/>
      <c r="H2" s="359"/>
      <c r="I2" s="147" t="b">
        <f>SUM(E2:H2)=1</f>
        <v>1</v>
      </c>
      <c r="J2" s="112"/>
      <c r="K2" s="112"/>
      <c r="L2" s="112"/>
      <c r="M2" s="112"/>
      <c r="N2"/>
      <c r="O2" s="480"/>
      <c r="P2" s="480"/>
      <c r="Q2" s="480"/>
      <c r="R2" s="480"/>
      <c r="W2" s="112"/>
    </row>
    <row r="3" spans="1:23" s="110" customFormat="1" x14ac:dyDescent="0.25">
      <c r="A3" s="157"/>
      <c r="B3" s="112"/>
      <c r="K3" s="112"/>
      <c r="L3" s="112"/>
      <c r="M3" s="112"/>
      <c r="N3"/>
      <c r="O3" s="480"/>
      <c r="P3" s="481"/>
      <c r="Q3" s="481"/>
      <c r="R3" s="481"/>
      <c r="W3" s="112"/>
    </row>
    <row r="4" spans="1:23" s="301" customFormat="1" ht="19.95" customHeight="1" x14ac:dyDescent="0.25">
      <c r="A4" s="314"/>
      <c r="B4" s="114" t="s">
        <v>1681</v>
      </c>
      <c r="C4" s="362"/>
      <c r="D4" s="363"/>
      <c r="E4" s="363"/>
      <c r="F4" s="363"/>
      <c r="G4" s="363"/>
      <c r="H4" s="363"/>
      <c r="I4" s="363"/>
      <c r="J4" s="363"/>
      <c r="K4" s="363"/>
      <c r="L4" s="363"/>
      <c r="M4" s="363"/>
      <c r="N4"/>
      <c r="O4" s="482"/>
      <c r="P4" s="483"/>
      <c r="Q4" s="483"/>
      <c r="R4" s="483"/>
      <c r="W4" s="112"/>
    </row>
    <row r="5" spans="1:23" s="110" customFormat="1" ht="26.4" x14ac:dyDescent="0.25">
      <c r="A5" s="158" t="s">
        <v>1734</v>
      </c>
      <c r="B5" s="339" t="s">
        <v>1612</v>
      </c>
      <c r="C5" s="340" t="s">
        <v>1571</v>
      </c>
      <c r="D5" s="341" t="s">
        <v>1584</v>
      </c>
      <c r="E5" s="402" t="s">
        <v>1589</v>
      </c>
      <c r="F5" s="402" t="s">
        <v>1590</v>
      </c>
      <c r="G5" s="402" t="s">
        <v>1591</v>
      </c>
      <c r="H5" s="402" t="s">
        <v>1592</v>
      </c>
      <c r="I5" s="341" t="s">
        <v>1609</v>
      </c>
      <c r="J5" s="413" t="s">
        <v>1588</v>
      </c>
      <c r="K5" s="341" t="s">
        <v>1633</v>
      </c>
      <c r="L5" s="340" t="s">
        <v>1724</v>
      </c>
      <c r="M5" s="341" t="s">
        <v>1724</v>
      </c>
      <c r="N5" s="480"/>
      <c r="P5" s="480"/>
      <c r="Q5" s="480"/>
      <c r="R5" s="480"/>
      <c r="W5" s="112"/>
    </row>
    <row r="6" spans="1:23" s="110" customFormat="1" x14ac:dyDescent="0.25">
      <c r="A6" s="159" t="str">
        <f>'2-Expenditures'!A6</f>
        <v>N</v>
      </c>
      <c r="B6" s="342" t="str">
        <f ca="1">IF(A6="N",B5,IF(LEN(B5)&lt;&gt;1,"A",IFERROR(CHAR(CODE(LOOKUP(2,1/($B$6:OFFSET(B6,-1,0)&lt;&gt;""),$B$6:OFFSET(B6,-1,0)))+1),"A")))</f>
        <v>Row</v>
      </c>
      <c r="C6" s="140" t="str">
        <f>INDEX('Salary and Cost Data'!$AF$2:$AJ$2,MATCH(N6,'Salary and Cost Data'!$AF$5:$AJ$5,0))</f>
        <v>FY 2024-25</v>
      </c>
      <c r="D6" s="140">
        <f ca="1">D32</f>
        <v>0</v>
      </c>
      <c r="E6" s="155">
        <f ca="1">E32+E50+E69</f>
        <v>0</v>
      </c>
      <c r="F6" s="155">
        <f ca="1">F32+F50+F69</f>
        <v>0</v>
      </c>
      <c r="G6" s="155">
        <f ca="1">G32+G50+G69</f>
        <v>0</v>
      </c>
      <c r="H6" s="155">
        <f ca="1">H32+H50+H69</f>
        <v>0</v>
      </c>
      <c r="I6" s="155">
        <f ca="1">I32+I50+I69</f>
        <v>0</v>
      </c>
      <c r="J6" s="155">
        <f ca="1">J32+J50</f>
        <v>0</v>
      </c>
      <c r="K6" s="401">
        <f ca="1">SUM(I6:J6)</f>
        <v>0</v>
      </c>
      <c r="L6" s="147" t="b">
        <f ca="1">SUM(E6:H6)=I6</f>
        <v>1</v>
      </c>
      <c r="M6" s="147" t="b">
        <f ca="1">K6='2-Expenditures'!H6</f>
        <v>1</v>
      </c>
      <c r="N6" t="s">
        <v>1572</v>
      </c>
      <c r="P6" s="480"/>
      <c r="Q6" s="480"/>
      <c r="R6" s="480"/>
      <c r="W6" s="112"/>
    </row>
    <row r="7" spans="1:23" s="110" customFormat="1" x14ac:dyDescent="0.25">
      <c r="A7" s="159" t="str">
        <f>'2-Expenditures'!A7</f>
        <v>Y</v>
      </c>
      <c r="B7" s="342" t="str">
        <f ca="1">IF(A7="N",B6,IF(LEN(B6)&lt;&gt;1,"A",IFERROR(CHAR(CODE(LOOKUP(2,1/($B$6:OFFSET(B7,-1,0)&lt;&gt;""),$B$6:OFFSET(B7,-1,0)))+1),"A")))</f>
        <v>A</v>
      </c>
      <c r="C7" s="140" t="str">
        <f>INDEX('Salary and Cost Data'!$AF$2:$AJ$2,MATCH(N7,'Salary and Cost Data'!$AF$5:$AJ$5,0))</f>
        <v>FY 2025-26</v>
      </c>
      <c r="D7" s="140">
        <f ca="1">D91</f>
        <v>0</v>
      </c>
      <c r="E7" s="155">
        <f ca="1">E91+E109+E128</f>
        <v>0</v>
      </c>
      <c r="F7" s="155">
        <f ca="1">F91+F109+F128</f>
        <v>0</v>
      </c>
      <c r="G7" s="155">
        <f ca="1">G91+G109+G128</f>
        <v>0</v>
      </c>
      <c r="H7" s="155">
        <f ca="1">H91+H109+H128</f>
        <v>0</v>
      </c>
      <c r="I7" s="155">
        <f ca="1">I91+I109+I128</f>
        <v>0</v>
      </c>
      <c r="J7" s="155">
        <f ca="1">J91+J109</f>
        <v>0</v>
      </c>
      <c r="K7" s="401">
        <f ca="1">SUM(I7:J7)</f>
        <v>0</v>
      </c>
      <c r="L7" s="147" t="b">
        <f ca="1">SUM(E7:H7)=I7</f>
        <v>1</v>
      </c>
      <c r="M7" s="147" t="b">
        <f ca="1">K7='2-Expenditures'!H7</f>
        <v>1</v>
      </c>
      <c r="N7" t="s">
        <v>1573</v>
      </c>
      <c r="P7" s="480"/>
      <c r="Q7" s="480"/>
      <c r="R7" s="480"/>
      <c r="W7" s="112"/>
    </row>
    <row r="8" spans="1:23" s="110" customFormat="1" x14ac:dyDescent="0.25">
      <c r="A8" s="159" t="str">
        <f>'2-Expenditures'!A8</f>
        <v>Y</v>
      </c>
      <c r="B8" s="342" t="str">
        <f ca="1">IF(A8="N",B7,IF(LEN(B7)&lt;&gt;1,"A",IFERROR(CHAR(CODE(LOOKUP(2,1/($B$6:OFFSET(B8,-1,0)&lt;&gt;""),$B$6:OFFSET(B8,-1,0)))+1),"A")))</f>
        <v>B</v>
      </c>
      <c r="C8" s="140" t="str">
        <f>INDEX('Salary and Cost Data'!$AF$2:$AJ$2,MATCH(N8,'Salary and Cost Data'!$AF$5:$AJ$5,0))</f>
        <v>FY 2026-27</v>
      </c>
      <c r="D8" s="140">
        <f ca="1">D150</f>
        <v>0</v>
      </c>
      <c r="E8" s="155">
        <f ca="1">E150+E168+E187</f>
        <v>0</v>
      </c>
      <c r="F8" s="155">
        <f ca="1">F150+F168+F187</f>
        <v>0</v>
      </c>
      <c r="G8" s="155">
        <f ca="1">G150+G168+G187</f>
        <v>0</v>
      </c>
      <c r="H8" s="155">
        <f ca="1">H150+H168+H187</f>
        <v>0</v>
      </c>
      <c r="I8" s="155">
        <f ca="1">I150+I168+I187</f>
        <v>0</v>
      </c>
      <c r="J8" s="155">
        <f ca="1">J150+J168</f>
        <v>0</v>
      </c>
      <c r="K8" s="401">
        <f ca="1">SUM(I8:J8)</f>
        <v>0</v>
      </c>
      <c r="L8" s="147" t="b">
        <f ca="1">SUM(E8:H8)=I8</f>
        <v>1</v>
      </c>
      <c r="M8" s="147" t="b">
        <f ca="1">K8='2-Expenditures'!H8</f>
        <v>1</v>
      </c>
      <c r="N8" t="s">
        <v>1574</v>
      </c>
      <c r="P8" s="480"/>
      <c r="Q8" s="480"/>
      <c r="R8" s="109"/>
      <c r="W8" s="112"/>
    </row>
    <row r="9" spans="1:23" s="110" customFormat="1" x14ac:dyDescent="0.25">
      <c r="A9" s="159" t="str">
        <f>'2-Expenditures'!A9</f>
        <v>N</v>
      </c>
      <c r="B9" s="342" t="str">
        <f ca="1">IF(A9="N",B8,IF(LEN(B8)&lt;&gt;1,"A",IFERROR(CHAR(CODE(LOOKUP(2,1/($B$6:OFFSET(B9,-1,0)&lt;&gt;""),$B$6:OFFSET(B9,-1,0)))+1),"A")))</f>
        <v>B</v>
      </c>
      <c r="C9" s="140" t="str">
        <f>INDEX('Salary and Cost Data'!$AF$2:$AJ$2,MATCH(N9,'Salary and Cost Data'!$AF$5:$AJ$5,0))</f>
        <v>FY 2027-28</v>
      </c>
      <c r="D9" s="140">
        <f ca="1">D209</f>
        <v>0</v>
      </c>
      <c r="E9" s="155">
        <f ca="1">E209+E227+E246</f>
        <v>0</v>
      </c>
      <c r="F9" s="155">
        <f ca="1">F209+F227+F246</f>
        <v>0</v>
      </c>
      <c r="G9" s="155">
        <f ca="1">G209+G227+G246</f>
        <v>0</v>
      </c>
      <c r="H9" s="155">
        <f ca="1">H209+H227+H246</f>
        <v>0</v>
      </c>
      <c r="I9" s="155">
        <f ca="1">I209+I227+I246</f>
        <v>0</v>
      </c>
      <c r="J9" s="155">
        <f ca="1">J209+J227</f>
        <v>0</v>
      </c>
      <c r="K9" s="401">
        <f ca="1">SUM(I9:J9)</f>
        <v>0</v>
      </c>
      <c r="L9" s="147" t="b">
        <f ca="1">SUM(E9:H9)=I9</f>
        <v>1</v>
      </c>
      <c r="M9" s="147" t="b">
        <f ca="1">K9='2-Expenditures'!H9</f>
        <v>1</v>
      </c>
      <c r="N9" t="s">
        <v>1575</v>
      </c>
      <c r="P9" s="480"/>
      <c r="Q9" s="480"/>
      <c r="R9" s="480"/>
      <c r="W9" s="112"/>
    </row>
    <row r="10" spans="1:23" s="110" customFormat="1" x14ac:dyDescent="0.25">
      <c r="A10" s="159" t="str">
        <f>'2-Expenditures'!A10</f>
        <v>N</v>
      </c>
      <c r="B10" s="342" t="str">
        <f ca="1">IF(A10="N",B9,IF(LEN(B9)&lt;&gt;1,"A",IFERROR(CHAR(CODE(LOOKUP(2,1/($B$6:OFFSET(B10,-1,0)&lt;&gt;""),$B$6:OFFSET(B10,-1,0)))+1),"A")))</f>
        <v>B</v>
      </c>
      <c r="C10" s="140" t="str">
        <f>INDEX('Salary and Cost Data'!$AF$2:$AJ$2,MATCH(N10,'Salary and Cost Data'!$AF$5:$AJ$5,0))</f>
        <v>FY 2028-29</v>
      </c>
      <c r="D10" s="140">
        <f ca="1">D268</f>
        <v>0</v>
      </c>
      <c r="E10" s="155">
        <f ca="1">E268+E286+E305</f>
        <v>0</v>
      </c>
      <c r="F10" s="155">
        <f ca="1">F268+F286+F305</f>
        <v>0</v>
      </c>
      <c r="G10" s="155">
        <f ca="1">G268+G286+G305</f>
        <v>0</v>
      </c>
      <c r="H10" s="155">
        <f ca="1">H268+H286+H305</f>
        <v>0</v>
      </c>
      <c r="I10" s="155">
        <f ca="1">I268+I286+I305</f>
        <v>0</v>
      </c>
      <c r="J10" s="155">
        <f ca="1">J268+J286</f>
        <v>0</v>
      </c>
      <c r="K10" s="401">
        <f ca="1">SUM(I10:J10)</f>
        <v>0</v>
      </c>
      <c r="L10" s="147" t="b">
        <f ca="1">SUM(E10:H10)=I10</f>
        <v>1</v>
      </c>
      <c r="M10" s="147" t="b">
        <f ca="1">K10='2-Expenditures'!H10</f>
        <v>1</v>
      </c>
      <c r="N10" t="s">
        <v>1576</v>
      </c>
      <c r="P10" s="480"/>
      <c r="Q10" s="480"/>
      <c r="R10" s="480"/>
      <c r="W10" s="112"/>
    </row>
    <row r="11" spans="1:23" s="110" customFormat="1" x14ac:dyDescent="0.25">
      <c r="A11" s="159">
        <f>'2-Expenditures'!A11</f>
        <v>0</v>
      </c>
      <c r="C11" s="116"/>
      <c r="D11" s="112"/>
      <c r="E11" s="112"/>
      <c r="F11" s="112"/>
      <c r="G11" s="112"/>
      <c r="H11" s="112"/>
      <c r="I11" s="112"/>
      <c r="J11" s="112"/>
      <c r="K11" s="112"/>
      <c r="L11" s="112"/>
      <c r="M11" s="112"/>
      <c r="N11"/>
      <c r="O11" s="480"/>
      <c r="P11" s="480"/>
      <c r="Q11" s="480"/>
      <c r="R11" s="480"/>
      <c r="W11" s="112"/>
    </row>
    <row r="12" spans="1:23" s="110" customFormat="1" x14ac:dyDescent="0.25">
      <c r="A12" s="159">
        <f>'2-Expenditures'!A12</f>
        <v>0</v>
      </c>
      <c r="B12" s="308" t="s">
        <v>1572</v>
      </c>
      <c r="C12" s="309" t="s">
        <v>1702</v>
      </c>
      <c r="D12" s="112"/>
      <c r="E12" s="112"/>
      <c r="F12" s="112"/>
      <c r="G12" s="112"/>
      <c r="H12" s="112"/>
      <c r="I12" s="112"/>
      <c r="J12" s="112"/>
      <c r="K12" s="112"/>
      <c r="L12" s="112"/>
      <c r="M12" s="112"/>
      <c r="N12"/>
      <c r="O12" s="480"/>
      <c r="P12" s="480"/>
      <c r="Q12" s="480"/>
      <c r="R12" s="480"/>
      <c r="W12" s="112"/>
    </row>
    <row r="13" spans="1:23" s="110" customFormat="1" ht="15.6" hidden="1" outlineLevel="1" x14ac:dyDescent="0.25">
      <c r="A13" s="159">
        <f>'2-Expenditures'!A13</f>
        <v>0</v>
      </c>
      <c r="B13" s="117" t="s">
        <v>1572</v>
      </c>
      <c r="C13" s="117" t="str">
        <f>INDEX('Salary and Cost Data'!$AF$2:$AJ$2,MATCH('2-Expenditures'!B13,'Salary and Cost Data'!$AF$5:$AJ$5,0))</f>
        <v>FY 2024-25</v>
      </c>
      <c r="D13" s="117"/>
      <c r="E13" s="117"/>
      <c r="F13" s="117"/>
      <c r="G13" s="117"/>
      <c r="H13" s="117"/>
      <c r="I13" s="117"/>
      <c r="J13" s="117"/>
      <c r="K13" s="117"/>
      <c r="L13" s="117"/>
      <c r="M13" s="117"/>
      <c r="N13" s="117"/>
      <c r="O13" s="484"/>
      <c r="P13" s="484"/>
      <c r="Q13" s="484"/>
      <c r="R13" s="484"/>
      <c r="S13" s="117"/>
      <c r="W13" s="112"/>
    </row>
    <row r="14" spans="1:23" s="110" customFormat="1" ht="15.6" hidden="1" outlineLevel="1" x14ac:dyDescent="0.25">
      <c r="A14" s="159">
        <f>'2-Expenditures'!A14</f>
        <v>0</v>
      </c>
      <c r="B14" s="118"/>
      <c r="C14" s="116"/>
      <c r="D14" s="112"/>
      <c r="E14" s="112"/>
      <c r="F14" s="112"/>
      <c r="G14" s="112"/>
      <c r="H14" s="112"/>
      <c r="I14" s="112"/>
      <c r="J14" s="112"/>
      <c r="K14" s="112"/>
      <c r="L14" s="112"/>
      <c r="M14" s="112"/>
      <c r="N14"/>
      <c r="O14" s="480"/>
      <c r="P14" s="480"/>
      <c r="Q14" s="480"/>
      <c r="R14" s="480"/>
      <c r="S14" s="112"/>
      <c r="W14" s="112"/>
    </row>
    <row r="15" spans="1:23" s="301" customFormat="1" ht="19.95" hidden="1" customHeight="1" outlineLevel="1" x14ac:dyDescent="0.25">
      <c r="A15" s="313">
        <f>'2-Expenditures'!A15</f>
        <v>0</v>
      </c>
      <c r="B15" s="114" t="s">
        <v>1690</v>
      </c>
      <c r="C15" s="302"/>
      <c r="D15" s="302"/>
      <c r="E15" s="302"/>
      <c r="F15" s="302"/>
      <c r="G15" s="302"/>
      <c r="H15" s="302"/>
      <c r="I15" s="302"/>
      <c r="J15" s="302"/>
      <c r="K15" s="302"/>
      <c r="L15" s="363"/>
      <c r="M15" s="302"/>
      <c r="N15"/>
      <c r="O15" s="485"/>
      <c r="P15" s="485"/>
      <c r="Q15" s="485"/>
      <c r="R15" s="485"/>
      <c r="S15" s="302"/>
      <c r="W15" s="112"/>
    </row>
    <row r="16" spans="1:23" s="110" customFormat="1" ht="26.4" hidden="1" outlineLevel="1" x14ac:dyDescent="0.25">
      <c r="A16" s="159" t="str">
        <f>'2-Expenditures'!A16</f>
        <v>Include?</v>
      </c>
      <c r="B16" s="343" t="s">
        <v>1612</v>
      </c>
      <c r="C16" s="340" t="s">
        <v>1583</v>
      </c>
      <c r="D16" s="341" t="s">
        <v>1584</v>
      </c>
      <c r="E16" s="402" t="s">
        <v>1589</v>
      </c>
      <c r="F16" s="402" t="s">
        <v>1590</v>
      </c>
      <c r="G16" s="402" t="s">
        <v>1591</v>
      </c>
      <c r="H16" s="402" t="s">
        <v>1592</v>
      </c>
      <c r="I16" s="341" t="s">
        <v>1609</v>
      </c>
      <c r="J16" s="412" t="s">
        <v>1588</v>
      </c>
      <c r="K16" s="341" t="s">
        <v>1633</v>
      </c>
      <c r="L16" s="536" t="s">
        <v>1632</v>
      </c>
      <c r="M16" s="341" t="s">
        <v>1724</v>
      </c>
      <c r="N16"/>
      <c r="O16" s="398" t="s">
        <v>1589</v>
      </c>
      <c r="P16" s="387" t="s">
        <v>1590</v>
      </c>
      <c r="Q16" s="387" t="s">
        <v>1591</v>
      </c>
      <c r="R16" s="387" t="s">
        <v>1592</v>
      </c>
      <c r="S16" s="388" t="s">
        <v>1724</v>
      </c>
      <c r="W16" s="112"/>
    </row>
    <row r="17" spans="1:22" hidden="1" outlineLevel="1" x14ac:dyDescent="0.25">
      <c r="A17" s="159" t="str">
        <f>'2-Expenditures'!A17</f>
        <v>Y</v>
      </c>
      <c r="B17" s="258" t="str">
        <f ca="1">IF(A17="N",B16,IF(LEN(B16)&lt;&gt;1,"A",IFERROR(CHAR(CODE(LOOKUP(2,1/($B$16:OFFSET(B17,-1,0)&lt;&gt;""),$B$16:OFFSET(B17,-1,0)))+1),"A")))</f>
        <v>A</v>
      </c>
      <c r="C17" s="139">
        <f>'2-Expenditures'!C17</f>
        <v>0</v>
      </c>
      <c r="D17" s="416">
        <f>'2-Expenditures'!E17</f>
        <v>0</v>
      </c>
      <c r="E17" s="417">
        <f t="shared" ref="E17:E31" si="0">$I17*O17</f>
        <v>0</v>
      </c>
      <c r="F17" s="417">
        <f t="shared" ref="F17:F31" si="1">$I17*P17</f>
        <v>0</v>
      </c>
      <c r="G17" s="417">
        <f t="shared" ref="G17:G31" si="2">$I17*Q17</f>
        <v>0</v>
      </c>
      <c r="H17" s="417">
        <f t="shared" ref="H17:H31" si="3">$I17*R17</f>
        <v>0</v>
      </c>
      <c r="I17" s="418">
        <f>'2-Expenditures'!I17</f>
        <v>0</v>
      </c>
      <c r="J17" s="423"/>
      <c r="K17" s="419">
        <f>SUM(I17:J17)</f>
        <v>0</v>
      </c>
      <c r="L17" s="539" t="s">
        <v>1937</v>
      </c>
      <c r="M17" s="420" t="b">
        <f>SUM(E17:H17)=I17</f>
        <v>1</v>
      </c>
      <c r="O17" s="392">
        <f t="shared" ref="O17:O31" si="4">E$2</f>
        <v>1</v>
      </c>
      <c r="P17" s="392">
        <f t="shared" ref="P17:P31" si="5">F$2</f>
        <v>0</v>
      </c>
      <c r="Q17" s="392">
        <f t="shared" ref="Q17:Q31" si="6">G$2</f>
        <v>0</v>
      </c>
      <c r="R17" s="392">
        <f t="shared" ref="R17:R31" si="7">H$2</f>
        <v>0</v>
      </c>
      <c r="S17" s="390" t="b">
        <f>SUM(O17:R17)=1</f>
        <v>1</v>
      </c>
    </row>
    <row r="18" spans="1:22" hidden="1" outlineLevel="1" x14ac:dyDescent="0.25">
      <c r="A18" s="159" t="str">
        <f>'2-Expenditures'!A18</f>
        <v>Y</v>
      </c>
      <c r="B18" s="258" t="str">
        <f ca="1">IF(A18="N",B17,IF(LEN(B17)&lt;&gt;1,"A",IFERROR(CHAR(CODE(LOOKUP(2,1/($B$16:OFFSET(B18,-1,0)&lt;&gt;""),$B$16:OFFSET(B18,-1,0)))+1),"A")))</f>
        <v>B</v>
      </c>
      <c r="C18" s="139">
        <f>'2-Expenditures'!C18</f>
        <v>0</v>
      </c>
      <c r="D18" s="140">
        <f>'2-Expenditures'!E18</f>
        <v>0</v>
      </c>
      <c r="E18" s="145">
        <f t="shared" si="0"/>
        <v>0</v>
      </c>
      <c r="F18" s="145">
        <f t="shared" si="1"/>
        <v>0</v>
      </c>
      <c r="G18" s="145">
        <f t="shared" si="2"/>
        <v>0</v>
      </c>
      <c r="H18" s="145">
        <f t="shared" si="3"/>
        <v>0</v>
      </c>
      <c r="I18" s="144">
        <f>'2-Expenditures'!I18</f>
        <v>0</v>
      </c>
      <c r="J18" s="410"/>
      <c r="K18" s="153">
        <f>SUM(I18:J18)</f>
        <v>0</v>
      </c>
      <c r="L18" s="539" t="s">
        <v>1937</v>
      </c>
      <c r="M18" s="156" t="b">
        <f>SUM(E18:H18)=I18</f>
        <v>1</v>
      </c>
      <c r="O18" s="392">
        <f t="shared" si="4"/>
        <v>1</v>
      </c>
      <c r="P18" s="392">
        <f t="shared" si="5"/>
        <v>0</v>
      </c>
      <c r="Q18" s="392">
        <f t="shared" si="6"/>
        <v>0</v>
      </c>
      <c r="R18" s="392">
        <f t="shared" si="7"/>
        <v>0</v>
      </c>
      <c r="S18" s="390" t="b">
        <f>SUM(O18:R18)=1</f>
        <v>1</v>
      </c>
    </row>
    <row r="19" spans="1:22" hidden="1" outlineLevel="1" x14ac:dyDescent="0.25">
      <c r="A19" s="159" t="str">
        <f>'2-Expenditures'!A19</f>
        <v>Y</v>
      </c>
      <c r="B19" s="258" t="str">
        <f ca="1">IF(A19="N",B18,IF(LEN(B18)&lt;&gt;1,"A",IFERROR(CHAR(CODE(LOOKUP(2,1/($B$16:OFFSET(B19,-1,0)&lt;&gt;""),$B$16:OFFSET(B19,-1,0)))+1),"A")))</f>
        <v>C</v>
      </c>
      <c r="C19" s="139">
        <f>'2-Expenditures'!C19</f>
        <v>0</v>
      </c>
      <c r="D19" s="140">
        <f>'2-Expenditures'!E19</f>
        <v>0</v>
      </c>
      <c r="E19" s="145">
        <f t="shared" si="0"/>
        <v>0</v>
      </c>
      <c r="F19" s="145">
        <f t="shared" si="1"/>
        <v>0</v>
      </c>
      <c r="G19" s="145">
        <f t="shared" si="2"/>
        <v>0</v>
      </c>
      <c r="H19" s="145">
        <f t="shared" si="3"/>
        <v>0</v>
      </c>
      <c r="I19" s="144">
        <f>'2-Expenditures'!I19</f>
        <v>0</v>
      </c>
      <c r="J19" s="410"/>
      <c r="K19" s="153">
        <f>SUM(I19:J19)</f>
        <v>0</v>
      </c>
      <c r="L19" s="539" t="s">
        <v>1937</v>
      </c>
      <c r="M19" s="156" t="b">
        <f>SUM(E19:H19)=I19</f>
        <v>1</v>
      </c>
      <c r="O19" s="392">
        <f t="shared" si="4"/>
        <v>1</v>
      </c>
      <c r="P19" s="392">
        <f t="shared" si="5"/>
        <v>0</v>
      </c>
      <c r="Q19" s="392">
        <f t="shared" si="6"/>
        <v>0</v>
      </c>
      <c r="R19" s="392">
        <f t="shared" si="7"/>
        <v>0</v>
      </c>
      <c r="S19" s="390" t="b">
        <f>SUM(O19:R19)=1</f>
        <v>1</v>
      </c>
    </row>
    <row r="20" spans="1:22" hidden="1" outlineLevel="1" x14ac:dyDescent="0.25">
      <c r="A20" s="159" t="str">
        <f>'2-Expenditures'!A20</f>
        <v>Y</v>
      </c>
      <c r="B20" s="258" t="str">
        <f ca="1">IF(A20="N",B19,IF(LEN(B19)&lt;&gt;1,"A",IFERROR(CHAR(CODE(LOOKUP(2,1/($B$16:OFFSET(B20,-1,0)&lt;&gt;""),$B$16:OFFSET(B20,-1,0)))+1),"A")))</f>
        <v>D</v>
      </c>
      <c r="C20" s="139">
        <f>'2-Expenditures'!C20</f>
        <v>0</v>
      </c>
      <c r="D20" s="140">
        <f>'2-Expenditures'!E20</f>
        <v>0</v>
      </c>
      <c r="E20" s="145">
        <f t="shared" si="0"/>
        <v>0</v>
      </c>
      <c r="F20" s="145">
        <f t="shared" si="1"/>
        <v>0</v>
      </c>
      <c r="G20" s="145">
        <f t="shared" si="2"/>
        <v>0</v>
      </c>
      <c r="H20" s="145">
        <f t="shared" si="3"/>
        <v>0</v>
      </c>
      <c r="I20" s="144">
        <f>'2-Expenditures'!I20</f>
        <v>0</v>
      </c>
      <c r="J20" s="410"/>
      <c r="K20" s="153">
        <f>SUM(I20:J20)</f>
        <v>0</v>
      </c>
      <c r="L20" s="539" t="s">
        <v>1937</v>
      </c>
      <c r="M20" s="156" t="b">
        <f>SUM(E20:H20)=I20</f>
        <v>1</v>
      </c>
      <c r="O20" s="392">
        <f t="shared" si="4"/>
        <v>1</v>
      </c>
      <c r="P20" s="392">
        <f t="shared" si="5"/>
        <v>0</v>
      </c>
      <c r="Q20" s="392">
        <f t="shared" si="6"/>
        <v>0</v>
      </c>
      <c r="R20" s="392">
        <f t="shared" si="7"/>
        <v>0</v>
      </c>
      <c r="S20" s="390" t="b">
        <f>SUM(O20:R20)=1</f>
        <v>1</v>
      </c>
    </row>
    <row r="21" spans="1:22" hidden="1" outlineLevel="1" x14ac:dyDescent="0.25">
      <c r="A21" s="159" t="str">
        <f>'2-Expenditures'!A21</f>
        <v>Y</v>
      </c>
      <c r="B21" s="258" t="str">
        <f ca="1">IF(A21="N",B20,IF(LEN(B20)&lt;&gt;1,"A",IFERROR(CHAR(CODE(LOOKUP(2,1/($B$16:OFFSET(B21,-1,0)&lt;&gt;""),$B$16:OFFSET(B21,-1,0)))+1),"A")))</f>
        <v>E</v>
      </c>
      <c r="C21" s="139">
        <f>'2-Expenditures'!C21</f>
        <v>0</v>
      </c>
      <c r="D21" s="140">
        <f>'2-Expenditures'!E21</f>
        <v>0</v>
      </c>
      <c r="E21" s="145">
        <f t="shared" si="0"/>
        <v>0</v>
      </c>
      <c r="F21" s="145">
        <f t="shared" si="1"/>
        <v>0</v>
      </c>
      <c r="G21" s="145">
        <f t="shared" si="2"/>
        <v>0</v>
      </c>
      <c r="H21" s="145">
        <f t="shared" si="3"/>
        <v>0</v>
      </c>
      <c r="I21" s="144">
        <f>'2-Expenditures'!I21</f>
        <v>0</v>
      </c>
      <c r="J21" s="410"/>
      <c r="K21" s="153">
        <f>SUM(I21:J21)</f>
        <v>0</v>
      </c>
      <c r="L21" s="539" t="s">
        <v>1937</v>
      </c>
      <c r="M21" s="156" t="b">
        <f>SUM(E21:H21)=I21</f>
        <v>1</v>
      </c>
      <c r="O21" s="392">
        <f t="shared" si="4"/>
        <v>1</v>
      </c>
      <c r="P21" s="392">
        <f t="shared" si="5"/>
        <v>0</v>
      </c>
      <c r="Q21" s="392">
        <f t="shared" si="6"/>
        <v>0</v>
      </c>
      <c r="R21" s="392">
        <f t="shared" si="7"/>
        <v>0</v>
      </c>
      <c r="S21" s="390" t="b">
        <f>SUM(O21:R21)=1</f>
        <v>1</v>
      </c>
    </row>
    <row r="22" spans="1:22" hidden="1" outlineLevel="2" x14ac:dyDescent="0.25">
      <c r="A22" s="159" t="str">
        <f>'2-Expenditures'!A22</f>
        <v>N</v>
      </c>
      <c r="B22" s="258" t="str">
        <f ca="1">IF(A22="N",B21,IF(LEN(B21)&lt;&gt;1,"A",IFERROR(CHAR(CODE(LOOKUP(2,1/($B$16:OFFSET(B22,-1,0)&lt;&gt;""),$B$16:OFFSET(B22,-1,0)))+1),"A")))</f>
        <v>E</v>
      </c>
      <c r="C22" s="139">
        <f>'2-Expenditures'!C22</f>
        <v>0</v>
      </c>
      <c r="D22" s="140">
        <f>'2-Expenditures'!E22</f>
        <v>0</v>
      </c>
      <c r="E22" s="145">
        <f t="shared" si="0"/>
        <v>0</v>
      </c>
      <c r="F22" s="145">
        <f t="shared" si="1"/>
        <v>0</v>
      </c>
      <c r="G22" s="145">
        <f t="shared" si="2"/>
        <v>0</v>
      </c>
      <c r="H22" s="145">
        <f t="shared" si="3"/>
        <v>0</v>
      </c>
      <c r="I22" s="144">
        <f>'2-Expenditures'!I22</f>
        <v>0</v>
      </c>
      <c r="J22" s="410"/>
      <c r="K22" s="153">
        <f t="shared" ref="K22:K31" si="8">SUM(I22:J22)</f>
        <v>0</v>
      </c>
      <c r="L22" s="539" t="s">
        <v>1937</v>
      </c>
      <c r="M22" s="156" t="b">
        <f t="shared" ref="M22:M31" si="9">SUM(E22:H22)=I22</f>
        <v>1</v>
      </c>
      <c r="O22" s="392">
        <f t="shared" si="4"/>
        <v>1</v>
      </c>
      <c r="P22" s="392">
        <f t="shared" si="5"/>
        <v>0</v>
      </c>
      <c r="Q22" s="392">
        <f t="shared" si="6"/>
        <v>0</v>
      </c>
      <c r="R22" s="392">
        <f t="shared" si="7"/>
        <v>0</v>
      </c>
      <c r="S22" s="390" t="b">
        <f t="shared" ref="S22:S32" si="10">SUM(O22:R22)=1</f>
        <v>1</v>
      </c>
    </row>
    <row r="23" spans="1:22" hidden="1" outlineLevel="2" x14ac:dyDescent="0.25">
      <c r="A23" s="159" t="str">
        <f>'2-Expenditures'!A23</f>
        <v>N</v>
      </c>
      <c r="B23" s="258" t="str">
        <f ca="1">IF(A23="N",B22,IF(LEN(B22)&lt;&gt;1,"A",IFERROR(CHAR(CODE(LOOKUP(2,1/($B$16:OFFSET(B23,-1,0)&lt;&gt;""),$B$16:OFFSET(B23,-1,0)))+1),"A")))</f>
        <v>E</v>
      </c>
      <c r="C23" s="139">
        <f>'2-Expenditures'!C23</f>
        <v>0</v>
      </c>
      <c r="D23" s="140">
        <f>'2-Expenditures'!E23</f>
        <v>0</v>
      </c>
      <c r="E23" s="145">
        <f t="shared" si="0"/>
        <v>0</v>
      </c>
      <c r="F23" s="145">
        <f t="shared" si="1"/>
        <v>0</v>
      </c>
      <c r="G23" s="145">
        <f t="shared" si="2"/>
        <v>0</v>
      </c>
      <c r="H23" s="145">
        <f t="shared" si="3"/>
        <v>0</v>
      </c>
      <c r="I23" s="144">
        <f>'2-Expenditures'!I23</f>
        <v>0</v>
      </c>
      <c r="J23" s="410"/>
      <c r="K23" s="153">
        <f t="shared" si="8"/>
        <v>0</v>
      </c>
      <c r="L23" s="539" t="s">
        <v>1937</v>
      </c>
      <c r="M23" s="156" t="b">
        <f t="shared" si="9"/>
        <v>1</v>
      </c>
      <c r="O23" s="392">
        <f t="shared" si="4"/>
        <v>1</v>
      </c>
      <c r="P23" s="392">
        <f t="shared" si="5"/>
        <v>0</v>
      </c>
      <c r="Q23" s="392">
        <f t="shared" si="6"/>
        <v>0</v>
      </c>
      <c r="R23" s="392">
        <f t="shared" si="7"/>
        <v>0</v>
      </c>
      <c r="S23" s="390" t="b">
        <f t="shared" si="10"/>
        <v>1</v>
      </c>
    </row>
    <row r="24" spans="1:22" hidden="1" outlineLevel="2" x14ac:dyDescent="0.25">
      <c r="A24" s="159" t="str">
        <f>'2-Expenditures'!A24</f>
        <v>N</v>
      </c>
      <c r="B24" s="258" t="str">
        <f ca="1">IF(A24="N",B23,IF(LEN(B23)&lt;&gt;1,"A",IFERROR(CHAR(CODE(LOOKUP(2,1/($B$16:OFFSET(B24,-1,0)&lt;&gt;""),$B$16:OFFSET(B24,-1,0)))+1),"A")))</f>
        <v>E</v>
      </c>
      <c r="C24" s="139">
        <f>'2-Expenditures'!C24</f>
        <v>0</v>
      </c>
      <c r="D24" s="140">
        <f>'2-Expenditures'!E24</f>
        <v>0</v>
      </c>
      <c r="E24" s="145">
        <f t="shared" si="0"/>
        <v>0</v>
      </c>
      <c r="F24" s="145">
        <f t="shared" si="1"/>
        <v>0</v>
      </c>
      <c r="G24" s="145">
        <f t="shared" si="2"/>
        <v>0</v>
      </c>
      <c r="H24" s="145">
        <f t="shared" si="3"/>
        <v>0</v>
      </c>
      <c r="I24" s="144">
        <f>'2-Expenditures'!I24</f>
        <v>0</v>
      </c>
      <c r="J24" s="410"/>
      <c r="K24" s="153">
        <f t="shared" si="8"/>
        <v>0</v>
      </c>
      <c r="L24" s="539" t="s">
        <v>1937</v>
      </c>
      <c r="M24" s="156" t="b">
        <f t="shared" si="9"/>
        <v>1</v>
      </c>
      <c r="O24" s="392">
        <f t="shared" si="4"/>
        <v>1</v>
      </c>
      <c r="P24" s="392">
        <f t="shared" si="5"/>
        <v>0</v>
      </c>
      <c r="Q24" s="392">
        <f t="shared" si="6"/>
        <v>0</v>
      </c>
      <c r="R24" s="392">
        <f t="shared" si="7"/>
        <v>0</v>
      </c>
      <c r="S24" s="390" t="b">
        <f t="shared" si="10"/>
        <v>1</v>
      </c>
    </row>
    <row r="25" spans="1:22" hidden="1" outlineLevel="2" x14ac:dyDescent="0.25">
      <c r="A25" s="159" t="str">
        <f>'2-Expenditures'!A25</f>
        <v>N</v>
      </c>
      <c r="B25" s="258" t="str">
        <f ca="1">IF(A25="N",B24,IF(LEN(B24)&lt;&gt;1,"A",IFERROR(CHAR(CODE(LOOKUP(2,1/($B$16:OFFSET(B25,-1,0)&lt;&gt;""),$B$16:OFFSET(B25,-1,0)))+1),"A")))</f>
        <v>E</v>
      </c>
      <c r="C25" s="139">
        <f>'2-Expenditures'!C25</f>
        <v>0</v>
      </c>
      <c r="D25" s="140">
        <f>'2-Expenditures'!E25</f>
        <v>0</v>
      </c>
      <c r="E25" s="145">
        <f t="shared" si="0"/>
        <v>0</v>
      </c>
      <c r="F25" s="145">
        <f t="shared" si="1"/>
        <v>0</v>
      </c>
      <c r="G25" s="145">
        <f t="shared" si="2"/>
        <v>0</v>
      </c>
      <c r="H25" s="145">
        <f t="shared" si="3"/>
        <v>0</v>
      </c>
      <c r="I25" s="144">
        <f>'2-Expenditures'!I25</f>
        <v>0</v>
      </c>
      <c r="J25" s="410"/>
      <c r="K25" s="153">
        <f t="shared" si="8"/>
        <v>0</v>
      </c>
      <c r="L25" s="539" t="s">
        <v>1937</v>
      </c>
      <c r="M25" s="156" t="b">
        <f t="shared" si="9"/>
        <v>1</v>
      </c>
      <c r="O25" s="392">
        <f t="shared" si="4"/>
        <v>1</v>
      </c>
      <c r="P25" s="392">
        <f t="shared" si="5"/>
        <v>0</v>
      </c>
      <c r="Q25" s="392">
        <f t="shared" si="6"/>
        <v>0</v>
      </c>
      <c r="R25" s="392">
        <f t="shared" si="7"/>
        <v>0</v>
      </c>
      <c r="S25" s="390" t="b">
        <f t="shared" si="10"/>
        <v>1</v>
      </c>
    </row>
    <row r="26" spans="1:22" hidden="1" outlineLevel="2" x14ac:dyDescent="0.25">
      <c r="A26" s="159" t="str">
        <f>'2-Expenditures'!A26</f>
        <v>N</v>
      </c>
      <c r="B26" s="258" t="str">
        <f ca="1">IF(A26="N",B25,IF(LEN(B25)&lt;&gt;1,"A",IFERROR(CHAR(CODE(LOOKUP(2,1/($B$16:OFFSET(B26,-1,0)&lt;&gt;""),$B$16:OFFSET(B26,-1,0)))+1),"A")))</f>
        <v>E</v>
      </c>
      <c r="C26" s="139">
        <f>'2-Expenditures'!C26</f>
        <v>0</v>
      </c>
      <c r="D26" s="140">
        <f>'2-Expenditures'!E26</f>
        <v>0</v>
      </c>
      <c r="E26" s="145">
        <f t="shared" si="0"/>
        <v>0</v>
      </c>
      <c r="F26" s="145">
        <f t="shared" si="1"/>
        <v>0</v>
      </c>
      <c r="G26" s="145">
        <f t="shared" si="2"/>
        <v>0</v>
      </c>
      <c r="H26" s="145">
        <f t="shared" si="3"/>
        <v>0</v>
      </c>
      <c r="I26" s="144">
        <f>'2-Expenditures'!I26</f>
        <v>0</v>
      </c>
      <c r="J26" s="410"/>
      <c r="K26" s="153">
        <f t="shared" si="8"/>
        <v>0</v>
      </c>
      <c r="L26" s="539" t="s">
        <v>1937</v>
      </c>
      <c r="M26" s="156" t="b">
        <f t="shared" si="9"/>
        <v>1</v>
      </c>
      <c r="O26" s="392">
        <f t="shared" si="4"/>
        <v>1</v>
      </c>
      <c r="P26" s="392">
        <f t="shared" si="5"/>
        <v>0</v>
      </c>
      <c r="Q26" s="392">
        <f t="shared" si="6"/>
        <v>0</v>
      </c>
      <c r="R26" s="392">
        <f t="shared" si="7"/>
        <v>0</v>
      </c>
      <c r="S26" s="390" t="b">
        <f t="shared" si="10"/>
        <v>1</v>
      </c>
    </row>
    <row r="27" spans="1:22" hidden="1" outlineLevel="2" x14ac:dyDescent="0.25">
      <c r="A27" s="159" t="str">
        <f>'2-Expenditures'!A27</f>
        <v>N</v>
      </c>
      <c r="B27" s="258" t="str">
        <f ca="1">IF(A27="N",B26,IF(LEN(B26)&lt;&gt;1,"A",IFERROR(CHAR(CODE(LOOKUP(2,1/($B$16:OFFSET(B27,-1,0)&lt;&gt;""),$B$16:OFFSET(B27,-1,0)))+1),"A")))</f>
        <v>E</v>
      </c>
      <c r="C27" s="139">
        <f>'2-Expenditures'!C27</f>
        <v>0</v>
      </c>
      <c r="D27" s="140">
        <f>'2-Expenditures'!E27</f>
        <v>0</v>
      </c>
      <c r="E27" s="145">
        <f t="shared" si="0"/>
        <v>0</v>
      </c>
      <c r="F27" s="145">
        <f t="shared" si="1"/>
        <v>0</v>
      </c>
      <c r="G27" s="145">
        <f t="shared" si="2"/>
        <v>0</v>
      </c>
      <c r="H27" s="145">
        <f t="shared" si="3"/>
        <v>0</v>
      </c>
      <c r="I27" s="144">
        <f>'2-Expenditures'!I27</f>
        <v>0</v>
      </c>
      <c r="J27" s="410"/>
      <c r="K27" s="153">
        <f t="shared" si="8"/>
        <v>0</v>
      </c>
      <c r="L27" s="539" t="s">
        <v>1937</v>
      </c>
      <c r="M27" s="156" t="b">
        <f t="shared" si="9"/>
        <v>1</v>
      </c>
      <c r="O27" s="392">
        <f t="shared" si="4"/>
        <v>1</v>
      </c>
      <c r="P27" s="392">
        <f t="shared" si="5"/>
        <v>0</v>
      </c>
      <c r="Q27" s="392">
        <f t="shared" si="6"/>
        <v>0</v>
      </c>
      <c r="R27" s="392">
        <f t="shared" si="7"/>
        <v>0</v>
      </c>
      <c r="S27" s="390" t="b">
        <f t="shared" si="10"/>
        <v>1</v>
      </c>
    </row>
    <row r="28" spans="1:22" hidden="1" outlineLevel="2" x14ac:dyDescent="0.25">
      <c r="A28" s="159" t="str">
        <f>'2-Expenditures'!A28</f>
        <v>N</v>
      </c>
      <c r="B28" s="258" t="str">
        <f ca="1">IF(A28="N",B27,IF(LEN(B27)&lt;&gt;1,"A",IFERROR(CHAR(CODE(LOOKUP(2,1/($B$16:OFFSET(B28,-1,0)&lt;&gt;""),$B$16:OFFSET(B28,-1,0)))+1),"A")))</f>
        <v>E</v>
      </c>
      <c r="C28" s="139">
        <f>'2-Expenditures'!C28</f>
        <v>0</v>
      </c>
      <c r="D28" s="140">
        <f>'2-Expenditures'!E28</f>
        <v>0</v>
      </c>
      <c r="E28" s="145">
        <f t="shared" si="0"/>
        <v>0</v>
      </c>
      <c r="F28" s="145">
        <f t="shared" si="1"/>
        <v>0</v>
      </c>
      <c r="G28" s="145">
        <f t="shared" si="2"/>
        <v>0</v>
      </c>
      <c r="H28" s="145">
        <f t="shared" si="3"/>
        <v>0</v>
      </c>
      <c r="I28" s="144">
        <f>'2-Expenditures'!I28</f>
        <v>0</v>
      </c>
      <c r="J28" s="410"/>
      <c r="K28" s="153">
        <f t="shared" si="8"/>
        <v>0</v>
      </c>
      <c r="L28" s="539" t="s">
        <v>1937</v>
      </c>
      <c r="M28" s="156" t="b">
        <f t="shared" si="9"/>
        <v>1</v>
      </c>
      <c r="O28" s="392">
        <f t="shared" si="4"/>
        <v>1</v>
      </c>
      <c r="P28" s="392">
        <f t="shared" si="5"/>
        <v>0</v>
      </c>
      <c r="Q28" s="392">
        <f t="shared" si="6"/>
        <v>0</v>
      </c>
      <c r="R28" s="392">
        <f t="shared" si="7"/>
        <v>0</v>
      </c>
      <c r="S28" s="390" t="b">
        <f t="shared" si="10"/>
        <v>1</v>
      </c>
    </row>
    <row r="29" spans="1:22" hidden="1" outlineLevel="2" x14ac:dyDescent="0.25">
      <c r="A29" s="159" t="str">
        <f>'2-Expenditures'!A29</f>
        <v>N</v>
      </c>
      <c r="B29" s="258" t="str">
        <f ca="1">IF(A29="N",B28,IF(LEN(B28)&lt;&gt;1,"A",IFERROR(CHAR(CODE(LOOKUP(2,1/($B$16:OFFSET(B29,-1,0)&lt;&gt;""),$B$16:OFFSET(B29,-1,0)))+1),"A")))</f>
        <v>E</v>
      </c>
      <c r="C29" s="139">
        <f>'2-Expenditures'!C29</f>
        <v>0</v>
      </c>
      <c r="D29" s="140">
        <f>'2-Expenditures'!E29</f>
        <v>0</v>
      </c>
      <c r="E29" s="145">
        <f t="shared" si="0"/>
        <v>0</v>
      </c>
      <c r="F29" s="145">
        <f t="shared" si="1"/>
        <v>0</v>
      </c>
      <c r="G29" s="145">
        <f t="shared" si="2"/>
        <v>0</v>
      </c>
      <c r="H29" s="145">
        <f t="shared" si="3"/>
        <v>0</v>
      </c>
      <c r="I29" s="144">
        <f>'2-Expenditures'!I29</f>
        <v>0</v>
      </c>
      <c r="J29" s="410"/>
      <c r="K29" s="153">
        <f t="shared" si="8"/>
        <v>0</v>
      </c>
      <c r="L29" s="539" t="s">
        <v>1937</v>
      </c>
      <c r="M29" s="156" t="b">
        <f t="shared" si="9"/>
        <v>1</v>
      </c>
      <c r="O29" s="392">
        <f t="shared" si="4"/>
        <v>1</v>
      </c>
      <c r="P29" s="392">
        <f t="shared" si="5"/>
        <v>0</v>
      </c>
      <c r="Q29" s="392">
        <f t="shared" si="6"/>
        <v>0</v>
      </c>
      <c r="R29" s="392">
        <f t="shared" si="7"/>
        <v>0</v>
      </c>
      <c r="S29" s="390" t="b">
        <f t="shared" si="10"/>
        <v>1</v>
      </c>
    </row>
    <row r="30" spans="1:22" hidden="1" outlineLevel="2" x14ac:dyDescent="0.25">
      <c r="A30" s="159" t="str">
        <f>'2-Expenditures'!A30</f>
        <v>N</v>
      </c>
      <c r="B30" s="258" t="str">
        <f ca="1">IF(A30="N",B29,IF(LEN(B29)&lt;&gt;1,"A",IFERROR(CHAR(CODE(LOOKUP(2,1/($B$16:OFFSET(B30,-1,0)&lt;&gt;""),$B$16:OFFSET(B30,-1,0)))+1),"A")))</f>
        <v>E</v>
      </c>
      <c r="C30" s="139">
        <f>'2-Expenditures'!C30</f>
        <v>0</v>
      </c>
      <c r="D30" s="140">
        <f>'2-Expenditures'!E30</f>
        <v>0</v>
      </c>
      <c r="E30" s="145">
        <f t="shared" si="0"/>
        <v>0</v>
      </c>
      <c r="F30" s="145">
        <f t="shared" si="1"/>
        <v>0</v>
      </c>
      <c r="G30" s="145">
        <f t="shared" si="2"/>
        <v>0</v>
      </c>
      <c r="H30" s="145">
        <f t="shared" si="3"/>
        <v>0</v>
      </c>
      <c r="I30" s="144">
        <f>'2-Expenditures'!I30</f>
        <v>0</v>
      </c>
      <c r="J30" s="410"/>
      <c r="K30" s="153">
        <f t="shared" si="8"/>
        <v>0</v>
      </c>
      <c r="L30" s="539" t="s">
        <v>1937</v>
      </c>
      <c r="M30" s="156" t="b">
        <f t="shared" si="9"/>
        <v>1</v>
      </c>
      <c r="O30" s="392">
        <f t="shared" si="4"/>
        <v>1</v>
      </c>
      <c r="P30" s="392">
        <f t="shared" si="5"/>
        <v>0</v>
      </c>
      <c r="Q30" s="392">
        <f t="shared" si="6"/>
        <v>0</v>
      </c>
      <c r="R30" s="392">
        <f t="shared" si="7"/>
        <v>0</v>
      </c>
      <c r="S30" s="390" t="b">
        <f t="shared" si="10"/>
        <v>1</v>
      </c>
    </row>
    <row r="31" spans="1:22" ht="13.8" hidden="1" outlineLevel="2" thickBot="1" x14ac:dyDescent="0.3">
      <c r="A31" s="159" t="str">
        <f>'2-Expenditures'!A31</f>
        <v>N</v>
      </c>
      <c r="B31" s="258" t="str">
        <f ca="1">IF(A31="N",B30,IF(LEN(B30)&lt;&gt;1,"A",IFERROR(CHAR(CODE(LOOKUP(2,1/($B$16:OFFSET(B31,-1,0)&lt;&gt;""),$B$16:OFFSET(B31,-1,0)))+1),"A")))</f>
        <v>E</v>
      </c>
      <c r="C31" s="139">
        <f>'2-Expenditures'!C31</f>
        <v>0</v>
      </c>
      <c r="D31" s="140">
        <f>'2-Expenditures'!E31</f>
        <v>0</v>
      </c>
      <c r="E31" s="145">
        <f t="shared" si="0"/>
        <v>0</v>
      </c>
      <c r="F31" s="145">
        <f t="shared" si="1"/>
        <v>0</v>
      </c>
      <c r="G31" s="145">
        <f t="shared" si="2"/>
        <v>0</v>
      </c>
      <c r="H31" s="145">
        <f t="shared" si="3"/>
        <v>0</v>
      </c>
      <c r="I31" s="144">
        <f>'2-Expenditures'!I31</f>
        <v>0</v>
      </c>
      <c r="J31" s="410"/>
      <c r="K31" s="153">
        <f t="shared" si="8"/>
        <v>0</v>
      </c>
      <c r="L31" s="539" t="s">
        <v>1937</v>
      </c>
      <c r="M31" s="156" t="b">
        <f t="shared" si="9"/>
        <v>1</v>
      </c>
      <c r="O31" s="392">
        <f t="shared" si="4"/>
        <v>1</v>
      </c>
      <c r="P31" s="392">
        <f t="shared" si="5"/>
        <v>0</v>
      </c>
      <c r="Q31" s="392">
        <f t="shared" si="6"/>
        <v>0</v>
      </c>
      <c r="R31" s="392">
        <f t="shared" si="7"/>
        <v>0</v>
      </c>
      <c r="S31" s="390" t="b">
        <f t="shared" si="10"/>
        <v>1</v>
      </c>
    </row>
    <row r="32" spans="1:22" ht="13.8" hidden="1" outlineLevel="1" thickTop="1" x14ac:dyDescent="0.25">
      <c r="A32" s="159">
        <f>'2-Expenditures'!A32</f>
        <v>0</v>
      </c>
      <c r="B32" s="344" t="str">
        <f ca="1">IFERROR(CHAR(CODE(LOOKUP(2,1/(B17:OFFSET(B32,-1,0)&lt;&gt;""),B17:OFFSET(B32,-1,0)))+1),"A")</f>
        <v>F</v>
      </c>
      <c r="C32" s="364" t="s">
        <v>1608</v>
      </c>
      <c r="D32" s="365">
        <f ca="1">SUMIFS(D17:OFFSET(D32,-1,0),$A17:OFFSET($A32,-1,0),"Y")</f>
        <v>0</v>
      </c>
      <c r="E32" s="366">
        <f ca="1">SUMIFS(E17:OFFSET(E32,-1,0),$A17:OFFSET($A32,-1,0),"Y")</f>
        <v>0</v>
      </c>
      <c r="F32" s="366">
        <f ca="1">SUMIFS(F17:OFFSET(F32,-1,0),$A17:OFFSET($A32,-1,0),"Y")</f>
        <v>0</v>
      </c>
      <c r="G32" s="366">
        <f ca="1">SUMIFS(G17:OFFSET(G32,-1,0),$A17:OFFSET($A32,-1,0),"Y")</f>
        <v>0</v>
      </c>
      <c r="H32" s="366">
        <f ca="1">SUMIFS(H17:OFFSET(H32,-1,0),$A17:OFFSET($A32,-1,0),"Y")</f>
        <v>0</v>
      </c>
      <c r="I32" s="366">
        <f ca="1">SUMIFS(I17:OFFSET(I32,-1,0),$A17:OFFSET($A32,-1,0),"Y")</f>
        <v>0</v>
      </c>
      <c r="J32" s="411"/>
      <c r="K32" s="348">
        <f ca="1">SUMIFS(K17:OFFSET(K32,-1,0),$A17:OFFSET($A32,-1,0),"Y")</f>
        <v>0</v>
      </c>
      <c r="L32" s="370"/>
      <c r="M32" s="367" t="b">
        <f ca="1">SUM(E32:H32)=I32</f>
        <v>1</v>
      </c>
      <c r="O32" s="392">
        <f ca="1">IF($I32&gt;0,E32/$I32,E$2)</f>
        <v>1</v>
      </c>
      <c r="P32" s="392">
        <f ca="1">IF($I32&gt;0,F32/$I32,F$2)</f>
        <v>0</v>
      </c>
      <c r="Q32" s="392">
        <f ca="1">IF($I32&gt;0,G32/$I32,G$2)</f>
        <v>0</v>
      </c>
      <c r="R32" s="392">
        <f ca="1">IF($I32&gt;0,H32/$I32,H$2)</f>
        <v>0</v>
      </c>
      <c r="S32" s="390" t="b">
        <f t="shared" ca="1" si="10"/>
        <v>1</v>
      </c>
      <c r="T32" s="173" t="s">
        <v>1819</v>
      </c>
      <c r="U32" s="173"/>
      <c r="V32" s="173"/>
    </row>
    <row r="33" spans="1:23" hidden="1" outlineLevel="1" x14ac:dyDescent="0.25">
      <c r="A33" s="159"/>
      <c r="O33" s="487"/>
      <c r="P33" s="487"/>
      <c r="Q33" s="487"/>
      <c r="R33" s="487"/>
      <c r="S33" s="151"/>
      <c r="T33" s="112"/>
      <c r="U33" s="112"/>
      <c r="V33" s="112"/>
    </row>
    <row r="34" spans="1:23" s="304" customFormat="1" ht="19.95" hidden="1" customHeight="1" outlineLevel="1" x14ac:dyDescent="0.25">
      <c r="A34" s="313">
        <f>'2-Expenditures'!A34</f>
        <v>0</v>
      </c>
      <c r="B34" s="114" t="s">
        <v>1899</v>
      </c>
      <c r="C34" s="302"/>
      <c r="D34" s="302"/>
      <c r="E34" s="302"/>
      <c r="F34" s="302"/>
      <c r="G34" s="302"/>
      <c r="H34" s="302"/>
      <c r="I34" s="302"/>
      <c r="J34" s="302"/>
      <c r="K34" s="302"/>
      <c r="L34" s="363"/>
      <c r="M34" s="302"/>
      <c r="N34"/>
      <c r="O34" s="488"/>
      <c r="P34" s="488"/>
      <c r="Q34" s="488"/>
      <c r="R34" s="488"/>
      <c r="S34" s="303"/>
      <c r="W34" s="112"/>
    </row>
    <row r="35" spans="1:23" ht="25.5" hidden="1" customHeight="1" outlineLevel="1" x14ac:dyDescent="0.25">
      <c r="A35" s="159" t="str">
        <f>'2-Expenditures'!A35</f>
        <v>Include?</v>
      </c>
      <c r="B35" s="339" t="s">
        <v>1612</v>
      </c>
      <c r="C35" s="382" t="s">
        <v>1613</v>
      </c>
      <c r="D35" s="454"/>
      <c r="E35" s="402" t="s">
        <v>1589</v>
      </c>
      <c r="F35" s="402" t="s">
        <v>1590</v>
      </c>
      <c r="G35" s="402" t="s">
        <v>1591</v>
      </c>
      <c r="H35" s="402" t="s">
        <v>1592</v>
      </c>
      <c r="I35" s="341" t="s">
        <v>1609</v>
      </c>
      <c r="J35" s="413" t="s">
        <v>1588</v>
      </c>
      <c r="K35" s="341" t="s">
        <v>1633</v>
      </c>
      <c r="L35" s="536" t="s">
        <v>1632</v>
      </c>
      <c r="M35" s="341" t="s">
        <v>1724</v>
      </c>
      <c r="O35" s="387" t="s">
        <v>1589</v>
      </c>
      <c r="P35" s="387" t="s">
        <v>1590</v>
      </c>
      <c r="Q35" s="387" t="s">
        <v>1591</v>
      </c>
      <c r="R35" s="387" t="s">
        <v>1592</v>
      </c>
      <c r="S35" s="388" t="s">
        <v>1724</v>
      </c>
      <c r="T35" s="116"/>
      <c r="U35" s="116"/>
      <c r="V35" s="116"/>
    </row>
    <row r="36" spans="1:23" ht="12.75" hidden="1" customHeight="1" outlineLevel="1" x14ac:dyDescent="0.25">
      <c r="A36" s="159" t="str">
        <f>'2-Expenditures'!A36</f>
        <v>Y</v>
      </c>
      <c r="B36" s="342" t="str">
        <f ca="1">IF(A36="N",B35,IF(LEN(B35)&lt;&gt;1,"A",IFERROR(CHAR(CODE(LOOKUP(2,1/($B$35:OFFSET(B36,-1,0)&lt;&gt;""),$B$35:OFFSET(B36,-1,0)))+1),"A")))</f>
        <v>A</v>
      </c>
      <c r="C36" s="449" t="str">
        <f>'2-Expenditures'!C36</f>
        <v>Centrally Appropriated / POTS Costs</v>
      </c>
      <c r="D36" s="459"/>
      <c r="E36" s="145">
        <f t="shared" ref="E36:E49" si="11">$I36*O36</f>
        <v>0</v>
      </c>
      <c r="F36" s="145">
        <f t="shared" ref="F36:F49" si="12">$I36*P36</f>
        <v>0</v>
      </c>
      <c r="G36" s="145">
        <f t="shared" ref="G36:G49" si="13">$I36*Q36</f>
        <v>0</v>
      </c>
      <c r="H36" s="145">
        <f t="shared" ref="H36:H49" si="14">$I36*R36</f>
        <v>0</v>
      </c>
      <c r="I36" s="143">
        <f>'2-Expenditures'!I36</f>
        <v>0</v>
      </c>
      <c r="J36" s="154">
        <f>'2-Expenditures'!J36</f>
        <v>0</v>
      </c>
      <c r="K36" s="153">
        <f>SUM(I36:J36)</f>
        <v>0</v>
      </c>
      <c r="L36" s="537" t="s">
        <v>1915</v>
      </c>
      <c r="M36" s="156" t="b">
        <f t="shared" ref="M36:M50" si="15">SUM(E36:H36)=I36</f>
        <v>1</v>
      </c>
      <c r="O36" s="392">
        <f t="shared" ref="O36:O49" si="16">E$2</f>
        <v>1</v>
      </c>
      <c r="P36" s="392">
        <f t="shared" ref="P36:P49" si="17">F$2</f>
        <v>0</v>
      </c>
      <c r="Q36" s="392">
        <f t="shared" ref="Q36:Q49" si="18">G$2</f>
        <v>0</v>
      </c>
      <c r="R36" s="392">
        <f t="shared" ref="R36:R49" si="19">H$2</f>
        <v>0</v>
      </c>
      <c r="S36" s="393" t="b">
        <f>SUM(O36:R36)=1</f>
        <v>1</v>
      </c>
      <c r="T36" s="112"/>
      <c r="U36" s="112"/>
      <c r="V36" s="112"/>
    </row>
    <row r="37" spans="1:23" ht="12.75" hidden="1" customHeight="1" outlineLevel="1" x14ac:dyDescent="0.25">
      <c r="A37" s="159" t="str">
        <f>'2-Expenditures'!A37</f>
        <v>Y</v>
      </c>
      <c r="B37" s="342" t="str">
        <f ca="1">IF(A37="N",B36,IF(LEN(B36)&lt;&gt;1,"A",IFERROR(CHAR(CODE(LOOKUP(2,1/($B$35:OFFSET(B37,-1,0)&lt;&gt;""),$B$35:OFFSET(B37,-1,0)))+1),"A")))</f>
        <v>B</v>
      </c>
      <c r="C37" s="449" t="str">
        <f>'2-Expenditures'!C37</f>
        <v>Non-Standard and Agency-Specific FTE Costs</v>
      </c>
      <c r="D37" s="459"/>
      <c r="E37" s="145">
        <f t="shared" si="11"/>
        <v>0</v>
      </c>
      <c r="F37" s="145">
        <f t="shared" si="12"/>
        <v>0</v>
      </c>
      <c r="G37" s="145">
        <f t="shared" si="13"/>
        <v>0</v>
      </c>
      <c r="H37" s="145">
        <f t="shared" si="14"/>
        <v>0</v>
      </c>
      <c r="I37" s="143">
        <f>'2-Expenditures'!I37</f>
        <v>0</v>
      </c>
      <c r="J37" s="408">
        <f>'2-Expenditures'!J37</f>
        <v>0</v>
      </c>
      <c r="K37" s="153">
        <f>SUM(I37:J37)</f>
        <v>0</v>
      </c>
      <c r="L37" s="537" t="s">
        <v>1586</v>
      </c>
      <c r="M37" s="156" t="b">
        <f t="shared" si="15"/>
        <v>1</v>
      </c>
      <c r="O37" s="392">
        <f t="shared" si="16"/>
        <v>1</v>
      </c>
      <c r="P37" s="392">
        <f t="shared" si="17"/>
        <v>0</v>
      </c>
      <c r="Q37" s="392">
        <f t="shared" si="18"/>
        <v>0</v>
      </c>
      <c r="R37" s="392">
        <f t="shared" si="19"/>
        <v>0</v>
      </c>
      <c r="S37" s="393" t="b">
        <f>SUM(O37:R37)=1</f>
        <v>1</v>
      </c>
      <c r="T37" s="112"/>
      <c r="U37" s="112"/>
      <c r="V37" s="112"/>
    </row>
    <row r="38" spans="1:23" ht="12.75" hidden="1" customHeight="1" outlineLevel="1" x14ac:dyDescent="0.25">
      <c r="A38" s="159" t="str">
        <f>'2-Expenditures'!A38</f>
        <v>Y</v>
      </c>
      <c r="B38" s="342" t="str">
        <f ca="1">IF(A38="N",B37,IF(LEN(B37)&lt;&gt;1,"A",IFERROR(CHAR(CODE(LOOKUP(2,1/($B$35:OFFSET(B38,-1,0)&lt;&gt;""),$B$35:OFFSET(B38,-1,0)))+1),"A")))</f>
        <v>C</v>
      </c>
      <c r="C38" s="449" t="str">
        <f>'2-Expenditures'!C38</f>
        <v>Legal Services</v>
      </c>
      <c r="D38" s="459"/>
      <c r="E38" s="145">
        <f t="shared" si="11"/>
        <v>0</v>
      </c>
      <c r="F38" s="145">
        <f t="shared" si="12"/>
        <v>0</v>
      </c>
      <c r="G38" s="145">
        <f t="shared" si="13"/>
        <v>0</v>
      </c>
      <c r="H38" s="145">
        <f t="shared" si="14"/>
        <v>0</v>
      </c>
      <c r="I38" s="146">
        <f>'2-Expenditures'!I38</f>
        <v>0</v>
      </c>
      <c r="J38" s="409"/>
      <c r="K38" s="406">
        <f t="shared" ref="K38:K47" si="20">SUM(I38:J38)</f>
        <v>0</v>
      </c>
      <c r="L38" s="537" t="s">
        <v>28</v>
      </c>
      <c r="M38" s="156" t="b">
        <f t="shared" si="15"/>
        <v>1</v>
      </c>
      <c r="O38" s="392">
        <f t="shared" si="16"/>
        <v>1</v>
      </c>
      <c r="P38" s="392">
        <f t="shared" si="17"/>
        <v>0</v>
      </c>
      <c r="Q38" s="392">
        <f t="shared" si="18"/>
        <v>0</v>
      </c>
      <c r="R38" s="392">
        <f t="shared" si="19"/>
        <v>0</v>
      </c>
      <c r="S38" s="393" t="b">
        <f t="shared" ref="S38:S47" si="21">SUM(O38:R38)=1</f>
        <v>1</v>
      </c>
      <c r="T38" s="112"/>
      <c r="U38" s="112"/>
      <c r="V38" s="112"/>
    </row>
    <row r="39" spans="1:23" ht="12.75" hidden="1" customHeight="1" outlineLevel="1" x14ac:dyDescent="0.25">
      <c r="A39" s="159" t="str">
        <f>'2-Expenditures'!A39</f>
        <v>Y</v>
      </c>
      <c r="B39" s="342" t="str">
        <f ca="1">IF(A39="N",B38,IF(LEN(B38)&lt;&gt;1,"A",IFERROR(CHAR(CODE(LOOKUP(2,1/($B$35:OFFSET(B39,-1,0)&lt;&gt;""),$B$35:OFFSET(B39,-1,0)))+1),"A")))</f>
        <v>D</v>
      </c>
      <c r="C39" s="449" t="str">
        <f>'2-Expenditures'!C39</f>
        <v>Computer Programming - Established (Current Year)</v>
      </c>
      <c r="D39" s="459"/>
      <c r="E39" s="145">
        <f t="shared" si="11"/>
        <v>0</v>
      </c>
      <c r="F39" s="145">
        <f t="shared" si="12"/>
        <v>0</v>
      </c>
      <c r="G39" s="145">
        <f t="shared" si="13"/>
        <v>0</v>
      </c>
      <c r="H39" s="145">
        <f t="shared" si="14"/>
        <v>0</v>
      </c>
      <c r="I39" s="146">
        <f>'2-Expenditures'!I39</f>
        <v>0</v>
      </c>
      <c r="J39" s="410"/>
      <c r="K39" s="406">
        <f t="shared" si="20"/>
        <v>0</v>
      </c>
      <c r="L39" s="538"/>
      <c r="M39" s="156" t="b">
        <f t="shared" si="15"/>
        <v>1</v>
      </c>
      <c r="O39" s="392">
        <f t="shared" si="16"/>
        <v>1</v>
      </c>
      <c r="P39" s="392">
        <f t="shared" si="17"/>
        <v>0</v>
      </c>
      <c r="Q39" s="392">
        <f t="shared" si="18"/>
        <v>0</v>
      </c>
      <c r="R39" s="392">
        <f t="shared" si="19"/>
        <v>0</v>
      </c>
      <c r="S39" s="393" t="b">
        <f t="shared" si="21"/>
        <v>1</v>
      </c>
      <c r="T39" s="112"/>
      <c r="U39" s="112"/>
      <c r="V39" s="112"/>
    </row>
    <row r="40" spans="1:23" ht="12.75" hidden="1" customHeight="1" outlineLevel="1" x14ac:dyDescent="0.25">
      <c r="A40" s="159" t="str">
        <f>'2-Expenditures'!A40</f>
        <v>Y</v>
      </c>
      <c r="B40" s="342" t="str">
        <f ca="1">IF(A40="N",B39,IF(LEN(B39)&lt;&gt;1,"A",IFERROR(CHAR(CODE(LOOKUP(2,1/($B$35:OFFSET(B40,-1,0)&lt;&gt;""),$B$35:OFFSET(B40,-1,0)))+1),"A")))</f>
        <v>E</v>
      </c>
      <c r="C40" s="449" t="str">
        <f>'2-Expenditures'!C40</f>
        <v>Computer Programming - Emerging (Current Year)</v>
      </c>
      <c r="D40" s="459"/>
      <c r="E40" s="145">
        <f t="shared" si="11"/>
        <v>0</v>
      </c>
      <c r="F40" s="145">
        <f t="shared" si="12"/>
        <v>0</v>
      </c>
      <c r="G40" s="145">
        <f t="shared" si="13"/>
        <v>0</v>
      </c>
      <c r="H40" s="145">
        <f t="shared" si="14"/>
        <v>0</v>
      </c>
      <c r="I40" s="146">
        <f>'2-Expenditures'!I40</f>
        <v>0</v>
      </c>
      <c r="J40" s="410"/>
      <c r="K40" s="406">
        <f t="shared" si="20"/>
        <v>0</v>
      </c>
      <c r="L40" s="538"/>
      <c r="M40" s="156" t="b">
        <f t="shared" si="15"/>
        <v>1</v>
      </c>
      <c r="O40" s="392">
        <f t="shared" si="16"/>
        <v>1</v>
      </c>
      <c r="P40" s="392">
        <f t="shared" si="17"/>
        <v>0</v>
      </c>
      <c r="Q40" s="392">
        <f t="shared" si="18"/>
        <v>0</v>
      </c>
      <c r="R40" s="392">
        <f t="shared" si="19"/>
        <v>0</v>
      </c>
      <c r="S40" s="393" t="b">
        <f t="shared" si="21"/>
        <v>1</v>
      </c>
      <c r="T40" s="112"/>
      <c r="U40" s="112"/>
      <c r="V40" s="112"/>
    </row>
    <row r="41" spans="1:23" ht="12.75" hidden="1" customHeight="1" outlineLevel="1" x14ac:dyDescent="0.25">
      <c r="A41" s="159" t="str">
        <f>'2-Expenditures'!A41</f>
        <v>Y</v>
      </c>
      <c r="B41" s="342" t="str">
        <f ca="1">IF(A41="N",B40,IF(LEN(B40)&lt;&gt;1,"A",IFERROR(CHAR(CODE(LOOKUP(2,1/($B$35:OFFSET(B41,-1,0)&lt;&gt;""),$B$35:OFFSET(B41,-1,0)))+1),"A")))</f>
        <v>F</v>
      </c>
      <c r="C41" s="449" t="str">
        <f>'2-Expenditures'!C41</f>
        <v>2WD Travel Mileage</v>
      </c>
      <c r="D41" s="459"/>
      <c r="E41" s="145">
        <f t="shared" si="11"/>
        <v>0</v>
      </c>
      <c r="F41" s="145">
        <f t="shared" si="12"/>
        <v>0</v>
      </c>
      <c r="G41" s="145">
        <f t="shared" si="13"/>
        <v>0</v>
      </c>
      <c r="H41" s="145">
        <f t="shared" si="14"/>
        <v>0</v>
      </c>
      <c r="I41" s="146">
        <f>'2-Expenditures'!I41</f>
        <v>0</v>
      </c>
      <c r="J41" s="410"/>
      <c r="K41" s="406">
        <f t="shared" si="20"/>
        <v>0</v>
      </c>
      <c r="L41" s="537" t="s">
        <v>1586</v>
      </c>
      <c r="M41" s="156" t="b">
        <f t="shared" si="15"/>
        <v>1</v>
      </c>
      <c r="O41" s="392">
        <f t="shared" si="16"/>
        <v>1</v>
      </c>
      <c r="P41" s="392">
        <f t="shared" si="17"/>
        <v>0</v>
      </c>
      <c r="Q41" s="392">
        <f t="shared" si="18"/>
        <v>0</v>
      </c>
      <c r="R41" s="392">
        <f t="shared" si="19"/>
        <v>0</v>
      </c>
      <c r="S41" s="393" t="b">
        <f t="shared" si="21"/>
        <v>1</v>
      </c>
      <c r="T41" s="112"/>
      <c r="U41" s="112"/>
      <c r="V41" s="112"/>
    </row>
    <row r="42" spans="1:23" ht="12.75" hidden="1" customHeight="1" outlineLevel="1" x14ac:dyDescent="0.25">
      <c r="A42" s="159" t="str">
        <f>'2-Expenditures'!A42</f>
        <v>Y</v>
      </c>
      <c r="B42" s="342" t="str">
        <f ca="1">IF(A42="N",B41,IF(LEN(B41)&lt;&gt;1,"A",IFERROR(CHAR(CODE(LOOKUP(2,1/($B$35:OFFSET(B42,-1,0)&lt;&gt;""),$B$35:OFFSET(B42,-1,0)))+1),"A")))</f>
        <v>G</v>
      </c>
      <c r="C42" s="449" t="str">
        <f>'2-Expenditures'!C42</f>
        <v>4WD Travel Mileage</v>
      </c>
      <c r="D42" s="459"/>
      <c r="E42" s="145">
        <f t="shared" si="11"/>
        <v>0</v>
      </c>
      <c r="F42" s="145">
        <f t="shared" si="12"/>
        <v>0</v>
      </c>
      <c r="G42" s="145">
        <f t="shared" si="13"/>
        <v>0</v>
      </c>
      <c r="H42" s="145">
        <f t="shared" si="14"/>
        <v>0</v>
      </c>
      <c r="I42" s="146">
        <f>'2-Expenditures'!I42</f>
        <v>0</v>
      </c>
      <c r="J42" s="410"/>
      <c r="K42" s="406">
        <f t="shared" si="20"/>
        <v>0</v>
      </c>
      <c r="L42" s="537" t="s">
        <v>1586</v>
      </c>
      <c r="M42" s="156" t="b">
        <f t="shared" si="15"/>
        <v>1</v>
      </c>
      <c r="O42" s="392">
        <f t="shared" si="16"/>
        <v>1</v>
      </c>
      <c r="P42" s="392">
        <f t="shared" si="17"/>
        <v>0</v>
      </c>
      <c r="Q42" s="392">
        <f t="shared" si="18"/>
        <v>0</v>
      </c>
      <c r="R42" s="392">
        <f t="shared" si="19"/>
        <v>0</v>
      </c>
      <c r="S42" s="393" t="b">
        <f t="shared" si="21"/>
        <v>1</v>
      </c>
      <c r="T42" s="112"/>
      <c r="U42" s="112"/>
      <c r="V42" s="112"/>
    </row>
    <row r="43" spans="1:23" ht="12.75" hidden="1" customHeight="1" outlineLevel="2" x14ac:dyDescent="0.25">
      <c r="A43" s="159" t="str">
        <f>'2-Expenditures'!A43</f>
        <v>N</v>
      </c>
      <c r="B43" s="342" t="str">
        <f ca="1">IF(A43="N",B42,IF(LEN(B42)&lt;&gt;1,"A",IFERROR(CHAR(CODE(LOOKUP(2,1/($B$35:OFFSET(B43,-1,0)&lt;&gt;""),$B$35:OFFSET(B43,-1,0)))+1),"A")))</f>
        <v>G</v>
      </c>
      <c r="C43" s="449" t="str">
        <f>'2-Expenditures'!C43</f>
        <v>GenTax Programming</v>
      </c>
      <c r="D43" s="459"/>
      <c r="E43" s="145">
        <f t="shared" si="11"/>
        <v>0</v>
      </c>
      <c r="F43" s="145">
        <f t="shared" si="12"/>
        <v>0</v>
      </c>
      <c r="G43" s="145">
        <f t="shared" si="13"/>
        <v>0</v>
      </c>
      <c r="H43" s="145">
        <f t="shared" si="14"/>
        <v>0</v>
      </c>
      <c r="I43" s="146">
        <f>'2-Expenditures'!I43</f>
        <v>0</v>
      </c>
      <c r="J43" s="410"/>
      <c r="K43" s="406">
        <f t="shared" si="20"/>
        <v>0</v>
      </c>
      <c r="L43" s="537" t="s">
        <v>1586</v>
      </c>
      <c r="M43" s="156" t="b">
        <f t="shared" si="15"/>
        <v>1</v>
      </c>
      <c r="O43" s="392">
        <f t="shared" si="16"/>
        <v>1</v>
      </c>
      <c r="P43" s="392">
        <f t="shared" si="17"/>
        <v>0</v>
      </c>
      <c r="Q43" s="392">
        <f t="shared" si="18"/>
        <v>0</v>
      </c>
      <c r="R43" s="392">
        <f t="shared" si="19"/>
        <v>0</v>
      </c>
      <c r="S43" s="393" t="b">
        <f t="shared" si="21"/>
        <v>1</v>
      </c>
      <c r="T43" s="102"/>
      <c r="U43" s="102"/>
      <c r="V43" s="102"/>
    </row>
    <row r="44" spans="1:23" s="110" customFormat="1" ht="12.75" hidden="1" customHeight="1" outlineLevel="2" x14ac:dyDescent="0.25">
      <c r="A44" s="159" t="str">
        <f>'2-Expenditures'!A44</f>
        <v>N</v>
      </c>
      <c r="B44" s="342" t="str">
        <f ca="1">IF(A44="N",B43,IF(LEN(B43)&lt;&gt;1,"A",IFERROR(CHAR(CODE(LOOKUP(2,1/($B$35:OFFSET(B44,-1,0)&lt;&gt;""),$B$35:OFFSET(B44,-1,0)))+1),"A")))</f>
        <v>G</v>
      </c>
      <c r="C44" s="449" t="str">
        <f>'2-Expenditures'!C44</f>
        <v>ISD Programming Support</v>
      </c>
      <c r="D44" s="459"/>
      <c r="E44" s="145">
        <f t="shared" si="11"/>
        <v>0</v>
      </c>
      <c r="F44" s="145">
        <f t="shared" si="12"/>
        <v>0</v>
      </c>
      <c r="G44" s="145">
        <f t="shared" si="13"/>
        <v>0</v>
      </c>
      <c r="H44" s="145">
        <f t="shared" si="14"/>
        <v>0</v>
      </c>
      <c r="I44" s="146">
        <f>'2-Expenditures'!I44</f>
        <v>0</v>
      </c>
      <c r="J44" s="410"/>
      <c r="K44" s="406">
        <f t="shared" si="20"/>
        <v>0</v>
      </c>
      <c r="L44" s="537" t="s">
        <v>1586</v>
      </c>
      <c r="M44" s="156" t="b">
        <f t="shared" si="15"/>
        <v>1</v>
      </c>
      <c r="N44"/>
      <c r="O44" s="392">
        <f t="shared" si="16"/>
        <v>1</v>
      </c>
      <c r="P44" s="392">
        <f t="shared" si="17"/>
        <v>0</v>
      </c>
      <c r="Q44" s="392">
        <f t="shared" si="18"/>
        <v>0</v>
      </c>
      <c r="R44" s="392">
        <f t="shared" si="19"/>
        <v>0</v>
      </c>
      <c r="S44" s="393" t="b">
        <f t="shared" si="21"/>
        <v>1</v>
      </c>
      <c r="T44" s="112"/>
      <c r="U44" s="112"/>
      <c r="V44" s="112"/>
      <c r="W44" s="112"/>
    </row>
    <row r="45" spans="1:23" s="110" customFormat="1" ht="12.75" hidden="1" customHeight="1" outlineLevel="2" x14ac:dyDescent="0.25">
      <c r="A45" s="159" t="str">
        <f>'2-Expenditures'!A45</f>
        <v>N</v>
      </c>
      <c r="B45" s="342" t="str">
        <f ca="1">IF(A45="N",B44,IF(LEN(B44)&lt;&gt;1,"A",IFERROR(CHAR(CODE(LOOKUP(2,1/($B$35:OFFSET(B45,-1,0)&lt;&gt;""),$B$35:OFFSET(B45,-1,0)))+1),"A")))</f>
        <v>G</v>
      </c>
      <c r="C45" s="449" t="str">
        <f>'2-Expenditures'!C45</f>
        <v>Office of Research and Analysis</v>
      </c>
      <c r="D45" s="459"/>
      <c r="E45" s="145">
        <f t="shared" si="11"/>
        <v>0</v>
      </c>
      <c r="F45" s="145">
        <f t="shared" si="12"/>
        <v>0</v>
      </c>
      <c r="G45" s="145">
        <f t="shared" si="13"/>
        <v>0</v>
      </c>
      <c r="H45" s="145">
        <f t="shared" si="14"/>
        <v>0</v>
      </c>
      <c r="I45" s="146">
        <f>'2-Expenditures'!I45</f>
        <v>0</v>
      </c>
      <c r="J45" s="410"/>
      <c r="K45" s="406">
        <f t="shared" si="20"/>
        <v>0</v>
      </c>
      <c r="L45" s="537" t="s">
        <v>1586</v>
      </c>
      <c r="M45" s="156" t="b">
        <f t="shared" si="15"/>
        <v>1</v>
      </c>
      <c r="N45"/>
      <c r="O45" s="392">
        <f t="shared" si="16"/>
        <v>1</v>
      </c>
      <c r="P45" s="392">
        <f t="shared" si="17"/>
        <v>0</v>
      </c>
      <c r="Q45" s="392">
        <f t="shared" si="18"/>
        <v>0</v>
      </c>
      <c r="R45" s="392">
        <f t="shared" si="19"/>
        <v>0</v>
      </c>
      <c r="S45" s="393" t="b">
        <f t="shared" si="21"/>
        <v>1</v>
      </c>
      <c r="T45" s="112"/>
      <c r="U45" s="112"/>
      <c r="V45" s="112"/>
      <c r="W45" s="112"/>
    </row>
    <row r="46" spans="1:23" s="110" customFormat="1" ht="12.75" hidden="1" customHeight="1" outlineLevel="2" x14ac:dyDescent="0.25">
      <c r="A46" s="159" t="str">
        <f>'2-Expenditures'!A46</f>
        <v>N</v>
      </c>
      <c r="B46" s="342" t="str">
        <f ca="1">IF(A46="N",B45,IF(LEN(B45)&lt;&gt;1,"A",IFERROR(CHAR(CODE(LOOKUP(2,1/($B$35:OFFSET(B46,-1,0)&lt;&gt;""),$B$35:OFFSET(B46,-1,0)))+1),"A")))</f>
        <v>G</v>
      </c>
      <c r="C46" s="449" t="str">
        <f>'2-Expenditures'!C46</f>
        <v>User Acceptance Testing</v>
      </c>
      <c r="D46" s="459"/>
      <c r="E46" s="145">
        <f t="shared" si="11"/>
        <v>0</v>
      </c>
      <c r="F46" s="145">
        <f t="shared" si="12"/>
        <v>0</v>
      </c>
      <c r="G46" s="145">
        <f t="shared" si="13"/>
        <v>0</v>
      </c>
      <c r="H46" s="145">
        <f t="shared" si="14"/>
        <v>0</v>
      </c>
      <c r="I46" s="146">
        <f>'2-Expenditures'!I46</f>
        <v>0</v>
      </c>
      <c r="J46" s="410"/>
      <c r="K46" s="406">
        <f t="shared" si="20"/>
        <v>0</v>
      </c>
      <c r="L46" s="537" t="s">
        <v>1586</v>
      </c>
      <c r="M46" s="156" t="b">
        <f t="shared" si="15"/>
        <v>1</v>
      </c>
      <c r="N46"/>
      <c r="O46" s="392">
        <f t="shared" si="16"/>
        <v>1</v>
      </c>
      <c r="P46" s="392">
        <f t="shared" si="17"/>
        <v>0</v>
      </c>
      <c r="Q46" s="392">
        <f t="shared" si="18"/>
        <v>0</v>
      </c>
      <c r="R46" s="392">
        <f t="shared" si="19"/>
        <v>0</v>
      </c>
      <c r="S46" s="393" t="b">
        <f t="shared" si="21"/>
        <v>1</v>
      </c>
      <c r="T46" s="112"/>
      <c r="U46" s="112"/>
      <c r="V46" s="112"/>
      <c r="W46" s="112"/>
    </row>
    <row r="47" spans="1:23" s="110" customFormat="1" ht="12.75" hidden="1" customHeight="1" outlineLevel="2" x14ac:dyDescent="0.25">
      <c r="A47" s="159" t="str">
        <f>'2-Expenditures'!A47</f>
        <v>N</v>
      </c>
      <c r="B47" s="342" t="str">
        <f ca="1">IF(A47="N",B46,IF(LEN(B46)&lt;&gt;1,"A",IFERROR(CHAR(CODE(LOOKUP(2,1/($B$35:OFFSET(B47,-1,0)&lt;&gt;""),$B$35:OFFSET(B47,-1,0)))+1),"A")))</f>
        <v>G</v>
      </c>
      <c r="C47" s="450" t="str">
        <f>'2-Expenditures'!C47</f>
        <v>DRIVES Programming (Current Year)</v>
      </c>
      <c r="D47" s="460"/>
      <c r="E47" s="145">
        <f t="shared" si="11"/>
        <v>0</v>
      </c>
      <c r="F47" s="145">
        <f t="shared" si="12"/>
        <v>0</v>
      </c>
      <c r="G47" s="145">
        <f t="shared" si="13"/>
        <v>0</v>
      </c>
      <c r="H47" s="145">
        <f t="shared" si="14"/>
        <v>0</v>
      </c>
      <c r="I47" s="146">
        <f>'2-Expenditures'!I47</f>
        <v>0</v>
      </c>
      <c r="J47" s="410"/>
      <c r="K47" s="406">
        <f t="shared" si="20"/>
        <v>0</v>
      </c>
      <c r="L47" s="537" t="s">
        <v>1586</v>
      </c>
      <c r="M47" s="156" t="b">
        <f t="shared" si="15"/>
        <v>1</v>
      </c>
      <c r="N47"/>
      <c r="O47" s="392">
        <f t="shared" si="16"/>
        <v>1</v>
      </c>
      <c r="P47" s="392">
        <f t="shared" si="17"/>
        <v>0</v>
      </c>
      <c r="Q47" s="392">
        <f t="shared" si="18"/>
        <v>0</v>
      </c>
      <c r="R47" s="392">
        <f t="shared" si="19"/>
        <v>0</v>
      </c>
      <c r="S47" s="393" t="b">
        <f t="shared" si="21"/>
        <v>1</v>
      </c>
      <c r="T47" s="112"/>
      <c r="U47" s="112"/>
      <c r="V47" s="112"/>
      <c r="W47" s="112"/>
    </row>
    <row r="48" spans="1:23" s="110" customFormat="1" ht="12.75" hidden="1" customHeight="1" outlineLevel="1" x14ac:dyDescent="0.25">
      <c r="A48" s="159" t="str">
        <f>'2-Expenditures'!A48</f>
        <v>N</v>
      </c>
      <c r="B48" s="342" t="str">
        <f ca="1">IF(A48="N",B47,IF(LEN(B47)&lt;&gt;1,"A",IFERROR(CHAR(CODE(LOOKUP(2,1/($B$35:OFFSET(B48,-1,0)&lt;&gt;""),$B$35:OFFSET(B48,-1,0)))+1),"A")))</f>
        <v>G</v>
      </c>
      <c r="C48" s="450">
        <f>'2-Expenditures'!C48</f>
        <v>0</v>
      </c>
      <c r="D48" s="460"/>
      <c r="E48" s="145">
        <f t="shared" si="11"/>
        <v>0</v>
      </c>
      <c r="F48" s="145">
        <f t="shared" si="12"/>
        <v>0</v>
      </c>
      <c r="G48" s="145">
        <f t="shared" si="13"/>
        <v>0</v>
      </c>
      <c r="H48" s="145">
        <f t="shared" si="14"/>
        <v>0</v>
      </c>
      <c r="I48" s="146">
        <f>'2-Expenditures'!I48</f>
        <v>0</v>
      </c>
      <c r="J48" s="410"/>
      <c r="K48" s="406">
        <f>SUM(I48:J48)</f>
        <v>0</v>
      </c>
      <c r="L48" s="537" t="s">
        <v>1586</v>
      </c>
      <c r="M48" s="156" t="b">
        <f t="shared" si="15"/>
        <v>1</v>
      </c>
      <c r="N48"/>
      <c r="O48" s="392">
        <f t="shared" si="16"/>
        <v>1</v>
      </c>
      <c r="P48" s="392">
        <f t="shared" si="17"/>
        <v>0</v>
      </c>
      <c r="Q48" s="392">
        <f t="shared" si="18"/>
        <v>0</v>
      </c>
      <c r="R48" s="392">
        <f t="shared" si="19"/>
        <v>0</v>
      </c>
      <c r="S48" s="393" t="b">
        <f>SUM(O48:R48)=1</f>
        <v>1</v>
      </c>
      <c r="T48" s="112"/>
      <c r="U48" s="112"/>
      <c r="V48" s="112"/>
      <c r="W48" s="112"/>
    </row>
    <row r="49" spans="1:23" s="110" customFormat="1" ht="12.75" hidden="1" customHeight="1" outlineLevel="1" thickBot="1" x14ac:dyDescent="0.3">
      <c r="A49" s="159" t="str">
        <f>'2-Expenditures'!A49</f>
        <v>N</v>
      </c>
      <c r="B49" s="342" t="str">
        <f ca="1">IF(A49="N",B48,IF(LEN(B48)&lt;&gt;1,"A",IFERROR(CHAR(CODE(LOOKUP(2,1/($B$35:OFFSET(B49,-1,0)&lt;&gt;""),$B$35:OFFSET(B49,-1,0)))+1),"A")))</f>
        <v>G</v>
      </c>
      <c r="C49" s="450">
        <f>'2-Expenditures'!C49</f>
        <v>0</v>
      </c>
      <c r="D49" s="460"/>
      <c r="E49" s="145">
        <f t="shared" si="11"/>
        <v>0</v>
      </c>
      <c r="F49" s="145">
        <f t="shared" si="12"/>
        <v>0</v>
      </c>
      <c r="G49" s="145">
        <f t="shared" si="13"/>
        <v>0</v>
      </c>
      <c r="H49" s="145">
        <f t="shared" si="14"/>
        <v>0</v>
      </c>
      <c r="I49" s="146">
        <f>'2-Expenditures'!I49</f>
        <v>0</v>
      </c>
      <c r="J49" s="425"/>
      <c r="K49" s="406">
        <f>SUM(I49:J49)</f>
        <v>0</v>
      </c>
      <c r="L49" s="537" t="s">
        <v>1586</v>
      </c>
      <c r="M49" s="156" t="b">
        <f t="shared" si="15"/>
        <v>1</v>
      </c>
      <c r="N49"/>
      <c r="O49" s="392">
        <f t="shared" si="16"/>
        <v>1</v>
      </c>
      <c r="P49" s="392">
        <f t="shared" si="17"/>
        <v>0</v>
      </c>
      <c r="Q49" s="392">
        <f t="shared" si="18"/>
        <v>0</v>
      </c>
      <c r="R49" s="392">
        <f t="shared" si="19"/>
        <v>0</v>
      </c>
      <c r="S49" s="393" t="b">
        <f>SUM(O49:R49)=1</f>
        <v>1</v>
      </c>
      <c r="T49" s="112"/>
      <c r="U49" s="112"/>
      <c r="V49" s="112"/>
      <c r="W49" s="112"/>
    </row>
    <row r="50" spans="1:23" s="110" customFormat="1" ht="13.8" hidden="1" outlineLevel="1" thickTop="1" x14ac:dyDescent="0.25">
      <c r="A50" s="159">
        <f>'2-Expenditures'!A50</f>
        <v>0</v>
      </c>
      <c r="B50" s="344" t="str">
        <f ca="1">IFERROR(CHAR(CODE(LOOKUP(2,1/(B36:OFFSET(B50,-1,0)&lt;&gt;""),B36:OFFSET(B50,-1,0)))+1),"A")</f>
        <v>H</v>
      </c>
      <c r="C50" s="451" t="s">
        <v>1616</v>
      </c>
      <c r="D50" s="461"/>
      <c r="E50" s="366">
        <f ca="1">SUMIFS(E36:OFFSET(E50,-1,0),$A36:OFFSET($A50,-1,0),"Y")</f>
        <v>0</v>
      </c>
      <c r="F50" s="366">
        <f ca="1">SUMIFS(F36:OFFSET(F50,-1,0),$A36:OFFSET($A50,-1,0),"Y")</f>
        <v>0</v>
      </c>
      <c r="G50" s="366">
        <f ca="1">SUMIFS(G36:OFFSET(G50,-1,0),$A36:OFFSET($A50,-1,0),"Y")</f>
        <v>0</v>
      </c>
      <c r="H50" s="366">
        <f ca="1">SUMIFS(H36:OFFSET(H50,-1,0),$A36:OFFSET($A50,-1,0),"Y")</f>
        <v>0</v>
      </c>
      <c r="I50" s="366">
        <f ca="1">SUMIFS(I36:OFFSET(I50,-1,0),$A36:OFFSET($A50,-1,0),"Y")</f>
        <v>0</v>
      </c>
      <c r="J50" s="421">
        <f ca="1">SUMIFS(J36:OFFSET(J50,-1,0),$A36:OFFSET($A50,-1,0),"Y")</f>
        <v>0</v>
      </c>
      <c r="K50" s="366">
        <f ca="1">SUMIFS(K36:OFFSET(K50,-1,0),$A36:OFFSET($A50,-1,0),"Y")</f>
        <v>0</v>
      </c>
      <c r="L50" s="370"/>
      <c r="M50" s="397" t="b">
        <f t="shared" ca="1" si="15"/>
        <v>1</v>
      </c>
      <c r="N50"/>
      <c r="O50" s="392">
        <f ca="1">IF($I50&gt;0,E50/$I50,E$2)</f>
        <v>1</v>
      </c>
      <c r="P50" s="392">
        <f t="shared" ref="P50" ca="1" si="22">IF($I50&gt;0,F50/$I50,F$2)</f>
        <v>0</v>
      </c>
      <c r="Q50" s="392">
        <f t="shared" ref="Q50" ca="1" si="23">IF($I50&gt;0,G50/$I50,G$2)</f>
        <v>0</v>
      </c>
      <c r="R50" s="392">
        <f t="shared" ref="R50" ca="1" si="24">IF($I50&gt;0,H50/$I50,H$2)</f>
        <v>0</v>
      </c>
      <c r="S50" s="390" t="b">
        <f t="shared" ref="S50" ca="1" si="25">SUM(O50:R50)=1</f>
        <v>1</v>
      </c>
      <c r="T50" s="173" t="s">
        <v>1852</v>
      </c>
      <c r="U50" s="173"/>
      <c r="V50" s="173"/>
      <c r="W50" s="112"/>
    </row>
    <row r="51" spans="1:23" s="110" customFormat="1" hidden="1" outlineLevel="1" x14ac:dyDescent="0.25">
      <c r="A51" s="159">
        <f>'2-Expenditures'!A51</f>
        <v>0</v>
      </c>
      <c r="B51" s="112"/>
      <c r="C51" s="112"/>
      <c r="D51" s="112"/>
      <c r="E51" s="112"/>
      <c r="F51" s="112"/>
      <c r="G51" s="112"/>
      <c r="H51" s="112"/>
      <c r="I51" s="112"/>
      <c r="J51" s="112"/>
      <c r="K51" s="112"/>
      <c r="L51" s="535"/>
      <c r="M51" s="112"/>
      <c r="N51"/>
      <c r="O51" s="486"/>
      <c r="P51" s="486"/>
      <c r="Q51" s="486"/>
      <c r="R51" s="486"/>
      <c r="S51" s="381"/>
      <c r="T51" s="112"/>
      <c r="U51" s="112"/>
      <c r="V51" s="112"/>
      <c r="W51" s="112"/>
    </row>
    <row r="52" spans="1:23" s="301" customFormat="1" ht="19.95" hidden="1" customHeight="1" outlineLevel="1" x14ac:dyDescent="0.25">
      <c r="A52" s="313">
        <f>'2-Expenditures'!A52</f>
        <v>0</v>
      </c>
      <c r="B52" s="114" t="s">
        <v>1693</v>
      </c>
      <c r="C52" s="363"/>
      <c r="D52" s="363"/>
      <c r="E52" s="363"/>
      <c r="F52" s="363"/>
      <c r="G52" s="363"/>
      <c r="H52" s="363"/>
      <c r="I52" s="363"/>
      <c r="J52" s="363"/>
      <c r="K52" s="363"/>
      <c r="L52" s="363"/>
      <c r="M52" s="363"/>
      <c r="N52"/>
      <c r="O52" s="488"/>
      <c r="P52" s="488"/>
      <c r="Q52" s="488"/>
      <c r="R52" s="488"/>
      <c r="S52" s="303"/>
      <c r="T52" s="304"/>
      <c r="U52" s="304"/>
      <c r="V52" s="304"/>
      <c r="W52" s="112"/>
    </row>
    <row r="53" spans="1:23" s="110" customFormat="1" ht="25.5" hidden="1" customHeight="1" outlineLevel="1" x14ac:dyDescent="0.25">
      <c r="A53" s="159" t="str">
        <f>'2-Expenditures'!A53</f>
        <v>Include?</v>
      </c>
      <c r="B53" s="339" t="s">
        <v>1612</v>
      </c>
      <c r="C53" s="382" t="s">
        <v>1613</v>
      </c>
      <c r="D53" s="462"/>
      <c r="E53" s="414" t="s">
        <v>1589</v>
      </c>
      <c r="F53" s="414" t="s">
        <v>1590</v>
      </c>
      <c r="G53" s="414" t="s">
        <v>1591</v>
      </c>
      <c r="H53" s="414" t="s">
        <v>1592</v>
      </c>
      <c r="I53" s="415" t="s">
        <v>1609</v>
      </c>
      <c r="J53" s="412" t="s">
        <v>1588</v>
      </c>
      <c r="K53" s="341" t="s">
        <v>1633</v>
      </c>
      <c r="L53" s="534" t="s">
        <v>1632</v>
      </c>
      <c r="M53" s="415" t="s">
        <v>1724</v>
      </c>
      <c r="N53"/>
      <c r="O53" s="387" t="s">
        <v>1589</v>
      </c>
      <c r="P53" s="387" t="s">
        <v>1590</v>
      </c>
      <c r="Q53" s="387" t="s">
        <v>1591</v>
      </c>
      <c r="R53" s="387" t="s">
        <v>1592</v>
      </c>
      <c r="S53" s="388" t="s">
        <v>1724</v>
      </c>
      <c r="T53" s="112"/>
      <c r="U53" s="112"/>
      <c r="V53" s="112"/>
      <c r="W53" s="112"/>
    </row>
    <row r="54" spans="1:23" s="110" customFormat="1" ht="12.75" hidden="1" customHeight="1" outlineLevel="1" x14ac:dyDescent="0.25">
      <c r="A54" s="159" t="str">
        <f>'2-Expenditures'!A54</f>
        <v>Y</v>
      </c>
      <c r="B54" s="342" t="str">
        <f ca="1">IF(A54="N",B53,IF(LEN(B53)&lt;&gt;1,"A",IFERROR(CHAR(CODE(LOOKUP(2,1/($B$53:OFFSET(B54,-1,0)&lt;&gt;""),$B$53:OFFSET(B54,-1,0)))+1),"A")))</f>
        <v>A</v>
      </c>
      <c r="C54" s="464">
        <f>'2-Expenditures'!C54</f>
        <v>0</v>
      </c>
      <c r="D54" s="463"/>
      <c r="E54" s="145">
        <f t="shared" ref="E54:E68" si="26">$I54*O54</f>
        <v>0</v>
      </c>
      <c r="F54" s="145">
        <f t="shared" ref="F54:F68" si="27">$I54*P54</f>
        <v>0</v>
      </c>
      <c r="G54" s="145">
        <f t="shared" ref="G54:G68" si="28">$I54*Q54</f>
        <v>0</v>
      </c>
      <c r="H54" s="145">
        <f t="shared" ref="H54:H68" si="29">$I54*R54</f>
        <v>0</v>
      </c>
      <c r="I54" s="143">
        <f>'2-Expenditures'!I54</f>
        <v>0</v>
      </c>
      <c r="J54" s="423"/>
      <c r="K54" s="419">
        <f>SUM(I54:J54)</f>
        <v>0</v>
      </c>
      <c r="L54" s="538"/>
      <c r="M54" s="156" t="b">
        <f>SUM(E54:H54)=I54</f>
        <v>1</v>
      </c>
      <c r="N54"/>
      <c r="O54" s="392">
        <f t="shared" ref="O54:O68" si="30">E$2</f>
        <v>1</v>
      </c>
      <c r="P54" s="392">
        <f t="shared" ref="P54:P68" si="31">F$2</f>
        <v>0</v>
      </c>
      <c r="Q54" s="392">
        <f t="shared" ref="Q54:Q68" si="32">G$2</f>
        <v>0</v>
      </c>
      <c r="R54" s="392">
        <f t="shared" ref="R54:R68" si="33">H$2</f>
        <v>0</v>
      </c>
      <c r="S54" s="393" t="b">
        <f>SUM(O54:R54)=1</f>
        <v>1</v>
      </c>
      <c r="T54" s="104"/>
      <c r="U54" s="104"/>
      <c r="V54" s="104"/>
      <c r="W54" s="112"/>
    </row>
    <row r="55" spans="1:23" s="110" customFormat="1" ht="12.75" hidden="1" customHeight="1" outlineLevel="1" x14ac:dyDescent="0.25">
      <c r="A55" s="159" t="str">
        <f>'2-Expenditures'!A55</f>
        <v>Y</v>
      </c>
      <c r="B55" s="342" t="str">
        <f ca="1">IF(A55="N",B54,IF(LEN(B54)&lt;&gt;1,"A",IFERROR(CHAR(CODE(LOOKUP(2,1/($B$53:OFFSET(B55,-1,0)&lt;&gt;""),$B$53:OFFSET(B55,-1,0)))+1),"A")))</f>
        <v>B</v>
      </c>
      <c r="C55" s="464">
        <f>'2-Expenditures'!C55</f>
        <v>0</v>
      </c>
      <c r="D55" s="463"/>
      <c r="E55" s="145">
        <f t="shared" si="26"/>
        <v>0</v>
      </c>
      <c r="F55" s="145">
        <f t="shared" si="27"/>
        <v>0</v>
      </c>
      <c r="G55" s="145">
        <f t="shared" si="28"/>
        <v>0</v>
      </c>
      <c r="H55" s="145">
        <f t="shared" si="29"/>
        <v>0</v>
      </c>
      <c r="I55" s="143">
        <f>'2-Expenditures'!I55</f>
        <v>0</v>
      </c>
      <c r="J55" s="410"/>
      <c r="K55" s="153">
        <f>SUM(I55:J55)</f>
        <v>0</v>
      </c>
      <c r="L55" s="538"/>
      <c r="M55" s="156" t="b">
        <f>SUM(E55:H55)=I55</f>
        <v>1</v>
      </c>
      <c r="N55"/>
      <c r="O55" s="392">
        <f t="shared" si="30"/>
        <v>1</v>
      </c>
      <c r="P55" s="392">
        <f t="shared" si="31"/>
        <v>0</v>
      </c>
      <c r="Q55" s="392">
        <f t="shared" si="32"/>
        <v>0</v>
      </c>
      <c r="R55" s="392">
        <f t="shared" si="33"/>
        <v>0</v>
      </c>
      <c r="S55" s="393" t="b">
        <f>SUM(O55:R55)=1</f>
        <v>1</v>
      </c>
      <c r="T55" s="104"/>
      <c r="U55" s="104"/>
      <c r="V55" s="104"/>
      <c r="W55" s="112"/>
    </row>
    <row r="56" spans="1:23" s="110" customFormat="1" ht="12.75" hidden="1" customHeight="1" outlineLevel="1" x14ac:dyDescent="0.25">
      <c r="A56" s="159" t="str">
        <f>'2-Expenditures'!A56</f>
        <v>Y</v>
      </c>
      <c r="B56" s="342" t="str">
        <f ca="1">IF(A56="N",B55,IF(LEN(B55)&lt;&gt;1,"A",IFERROR(CHAR(CODE(LOOKUP(2,1/($B$53:OFFSET(B56,-1,0)&lt;&gt;""),$B$53:OFFSET(B56,-1,0)))+1),"A")))</f>
        <v>C</v>
      </c>
      <c r="C56" s="464">
        <f>'2-Expenditures'!C56</f>
        <v>0</v>
      </c>
      <c r="D56" s="463"/>
      <c r="E56" s="145">
        <f t="shared" si="26"/>
        <v>0</v>
      </c>
      <c r="F56" s="145">
        <f t="shared" si="27"/>
        <v>0</v>
      </c>
      <c r="G56" s="145">
        <f t="shared" si="28"/>
        <v>0</v>
      </c>
      <c r="H56" s="145">
        <f t="shared" si="29"/>
        <v>0</v>
      </c>
      <c r="I56" s="143">
        <f>'2-Expenditures'!I56</f>
        <v>0</v>
      </c>
      <c r="J56" s="410"/>
      <c r="K56" s="153">
        <f>SUM(I56:J56)</f>
        <v>0</v>
      </c>
      <c r="L56" s="538"/>
      <c r="M56" s="156" t="b">
        <f>SUM(E56:H56)=I56</f>
        <v>1</v>
      </c>
      <c r="N56"/>
      <c r="O56" s="392">
        <f t="shared" si="30"/>
        <v>1</v>
      </c>
      <c r="P56" s="392">
        <f t="shared" si="31"/>
        <v>0</v>
      </c>
      <c r="Q56" s="392">
        <f t="shared" si="32"/>
        <v>0</v>
      </c>
      <c r="R56" s="392">
        <f t="shared" si="33"/>
        <v>0</v>
      </c>
      <c r="S56" s="393" t="b">
        <f>SUM(O56:R56)=1</f>
        <v>1</v>
      </c>
      <c r="T56" s="112"/>
      <c r="U56" s="112"/>
      <c r="V56" s="112"/>
      <c r="W56" s="112"/>
    </row>
    <row r="57" spans="1:23" s="110" customFormat="1" ht="12.75" hidden="1" customHeight="1" outlineLevel="1" x14ac:dyDescent="0.25">
      <c r="A57" s="159" t="str">
        <f>'2-Expenditures'!A57</f>
        <v>Y</v>
      </c>
      <c r="B57" s="342" t="str">
        <f ca="1">IF(A57="N",B56,IF(LEN(B56)&lt;&gt;1,"A",IFERROR(CHAR(CODE(LOOKUP(2,1/($B$53:OFFSET(B57,-1,0)&lt;&gt;""),$B$53:OFFSET(B57,-1,0)))+1),"A")))</f>
        <v>D</v>
      </c>
      <c r="C57" s="464">
        <f>'2-Expenditures'!C57</f>
        <v>0</v>
      </c>
      <c r="D57" s="463"/>
      <c r="E57" s="145">
        <f t="shared" si="26"/>
        <v>0</v>
      </c>
      <c r="F57" s="145">
        <f t="shared" si="27"/>
        <v>0</v>
      </c>
      <c r="G57" s="145">
        <f t="shared" si="28"/>
        <v>0</v>
      </c>
      <c r="H57" s="145">
        <f t="shared" si="29"/>
        <v>0</v>
      </c>
      <c r="I57" s="143">
        <f>'2-Expenditures'!I57</f>
        <v>0</v>
      </c>
      <c r="J57" s="410"/>
      <c r="K57" s="153">
        <f>SUM(I57:J57)</f>
        <v>0</v>
      </c>
      <c r="L57" s="538"/>
      <c r="M57" s="156" t="b">
        <f>SUM(E57:H57)=I57</f>
        <v>1</v>
      </c>
      <c r="N57"/>
      <c r="O57" s="392">
        <f t="shared" si="30"/>
        <v>1</v>
      </c>
      <c r="P57" s="392">
        <f t="shared" si="31"/>
        <v>0</v>
      </c>
      <c r="Q57" s="392">
        <f t="shared" si="32"/>
        <v>0</v>
      </c>
      <c r="R57" s="392">
        <f t="shared" si="33"/>
        <v>0</v>
      </c>
      <c r="S57" s="393" t="b">
        <f>SUM(O57:R57)=1</f>
        <v>1</v>
      </c>
      <c r="T57" s="112"/>
      <c r="U57" s="112"/>
      <c r="V57" s="112"/>
      <c r="W57" s="112"/>
    </row>
    <row r="58" spans="1:23" s="110" customFormat="1" ht="12.75" hidden="1" customHeight="1" outlineLevel="1" x14ac:dyDescent="0.25">
      <c r="A58" s="159" t="str">
        <f>'2-Expenditures'!A58</f>
        <v>Y</v>
      </c>
      <c r="B58" s="342" t="str">
        <f ca="1">IF(A58="N",B57,IF(LEN(B57)&lt;&gt;1,"A",IFERROR(CHAR(CODE(LOOKUP(2,1/($B$53:OFFSET(B58,-1,0)&lt;&gt;""),$B$53:OFFSET(B58,-1,0)))+1),"A")))</f>
        <v>E</v>
      </c>
      <c r="C58" s="464">
        <f>'2-Expenditures'!C58</f>
        <v>0</v>
      </c>
      <c r="D58" s="463"/>
      <c r="E58" s="145">
        <f t="shared" si="26"/>
        <v>0</v>
      </c>
      <c r="F58" s="145">
        <f t="shared" si="27"/>
        <v>0</v>
      </c>
      <c r="G58" s="145">
        <f t="shared" si="28"/>
        <v>0</v>
      </c>
      <c r="H58" s="145">
        <f t="shared" si="29"/>
        <v>0</v>
      </c>
      <c r="I58" s="143">
        <f>'2-Expenditures'!I58</f>
        <v>0</v>
      </c>
      <c r="J58" s="410"/>
      <c r="K58" s="153">
        <f>SUM(I58:J58)</f>
        <v>0</v>
      </c>
      <c r="L58" s="538"/>
      <c r="M58" s="156" t="b">
        <f>SUM(E58:H58)=I58</f>
        <v>1</v>
      </c>
      <c r="N58"/>
      <c r="O58" s="392">
        <f t="shared" si="30"/>
        <v>1</v>
      </c>
      <c r="P58" s="392">
        <f t="shared" si="31"/>
        <v>0</v>
      </c>
      <c r="Q58" s="392">
        <f t="shared" si="32"/>
        <v>0</v>
      </c>
      <c r="R58" s="392">
        <f t="shared" si="33"/>
        <v>0</v>
      </c>
      <c r="S58" s="393" t="b">
        <f>SUM(O58:R58)=1</f>
        <v>1</v>
      </c>
      <c r="T58" s="112"/>
      <c r="U58" s="112"/>
      <c r="V58" s="112"/>
      <c r="W58" s="112"/>
    </row>
    <row r="59" spans="1:23" s="110" customFormat="1" ht="12.75" hidden="1" customHeight="1" outlineLevel="2" x14ac:dyDescent="0.25">
      <c r="A59" s="159" t="str">
        <f>'2-Expenditures'!A59</f>
        <v>N</v>
      </c>
      <c r="B59" s="342" t="str">
        <f ca="1">IF(A59="N",B58,IF(LEN(B58)&lt;&gt;1,"A",IFERROR(CHAR(CODE(LOOKUP(2,1/($B$53:OFFSET(B59,-1,0)&lt;&gt;""),$B$53:OFFSET(B59,-1,0)))+1),"A")))</f>
        <v>E</v>
      </c>
      <c r="C59" s="464">
        <f>'2-Expenditures'!C59</f>
        <v>0</v>
      </c>
      <c r="D59" s="463"/>
      <c r="E59" s="145">
        <f t="shared" si="26"/>
        <v>0</v>
      </c>
      <c r="F59" s="145">
        <f t="shared" si="27"/>
        <v>0</v>
      </c>
      <c r="G59" s="145">
        <f t="shared" si="28"/>
        <v>0</v>
      </c>
      <c r="H59" s="145">
        <f t="shared" si="29"/>
        <v>0</v>
      </c>
      <c r="I59" s="143">
        <f>'2-Expenditures'!I59</f>
        <v>0</v>
      </c>
      <c r="J59" s="410"/>
      <c r="K59" s="153">
        <f t="shared" ref="K59:K68" si="34">SUM(I59:J59)</f>
        <v>0</v>
      </c>
      <c r="L59" s="538"/>
      <c r="M59" s="156" t="b">
        <f t="shared" ref="M59:M68" si="35">SUM(E59:H59)=I59</f>
        <v>1</v>
      </c>
      <c r="N59"/>
      <c r="O59" s="392">
        <f t="shared" si="30"/>
        <v>1</v>
      </c>
      <c r="P59" s="392">
        <f t="shared" si="31"/>
        <v>0</v>
      </c>
      <c r="Q59" s="392">
        <f t="shared" si="32"/>
        <v>0</v>
      </c>
      <c r="R59" s="392">
        <f t="shared" si="33"/>
        <v>0</v>
      </c>
      <c r="S59" s="393" t="b">
        <f t="shared" ref="S59:S69" si="36">SUM(O59:R59)=1</f>
        <v>1</v>
      </c>
      <c r="T59" s="112"/>
      <c r="U59" s="112"/>
      <c r="V59" s="112"/>
      <c r="W59" s="112"/>
    </row>
    <row r="60" spans="1:23" s="110" customFormat="1" ht="12.75" hidden="1" customHeight="1" outlineLevel="2" x14ac:dyDescent="0.25">
      <c r="A60" s="159" t="str">
        <f>'2-Expenditures'!A60</f>
        <v>N</v>
      </c>
      <c r="B60" s="342" t="str">
        <f ca="1">IF(A60="N",B59,IF(LEN(B59)&lt;&gt;1,"A",IFERROR(CHAR(CODE(LOOKUP(2,1/($B$53:OFFSET(B60,-1,0)&lt;&gt;""),$B$53:OFFSET(B60,-1,0)))+1),"A")))</f>
        <v>E</v>
      </c>
      <c r="C60" s="464">
        <f>'2-Expenditures'!C60</f>
        <v>0</v>
      </c>
      <c r="D60" s="463"/>
      <c r="E60" s="145">
        <f t="shared" si="26"/>
        <v>0</v>
      </c>
      <c r="F60" s="145">
        <f t="shared" si="27"/>
        <v>0</v>
      </c>
      <c r="G60" s="145">
        <f t="shared" si="28"/>
        <v>0</v>
      </c>
      <c r="H60" s="145">
        <f t="shared" si="29"/>
        <v>0</v>
      </c>
      <c r="I60" s="143">
        <f>'2-Expenditures'!I60</f>
        <v>0</v>
      </c>
      <c r="J60" s="410"/>
      <c r="K60" s="153">
        <f t="shared" si="34"/>
        <v>0</v>
      </c>
      <c r="L60" s="538"/>
      <c r="M60" s="156" t="b">
        <f t="shared" si="35"/>
        <v>1</v>
      </c>
      <c r="N60"/>
      <c r="O60" s="392">
        <f t="shared" si="30"/>
        <v>1</v>
      </c>
      <c r="P60" s="392">
        <f t="shared" si="31"/>
        <v>0</v>
      </c>
      <c r="Q60" s="392">
        <f t="shared" si="32"/>
        <v>0</v>
      </c>
      <c r="R60" s="392">
        <f t="shared" si="33"/>
        <v>0</v>
      </c>
      <c r="S60" s="393" t="b">
        <f t="shared" si="36"/>
        <v>1</v>
      </c>
      <c r="T60" s="112"/>
      <c r="U60" s="112"/>
      <c r="V60" s="112"/>
      <c r="W60" s="112"/>
    </row>
    <row r="61" spans="1:23" s="110" customFormat="1" ht="12.75" hidden="1" customHeight="1" outlineLevel="2" x14ac:dyDescent="0.25">
      <c r="A61" s="159" t="str">
        <f>'2-Expenditures'!A61</f>
        <v>N</v>
      </c>
      <c r="B61" s="342" t="str">
        <f ca="1">IF(A61="N",B60,IF(LEN(B60)&lt;&gt;1,"A",IFERROR(CHAR(CODE(LOOKUP(2,1/($B$53:OFFSET(B61,-1,0)&lt;&gt;""),$B$53:OFFSET(B61,-1,0)))+1),"A")))</f>
        <v>E</v>
      </c>
      <c r="C61" s="464">
        <f>'2-Expenditures'!C61</f>
        <v>0</v>
      </c>
      <c r="D61" s="463"/>
      <c r="E61" s="145">
        <f t="shared" si="26"/>
        <v>0</v>
      </c>
      <c r="F61" s="145">
        <f t="shared" si="27"/>
        <v>0</v>
      </c>
      <c r="G61" s="145">
        <f t="shared" si="28"/>
        <v>0</v>
      </c>
      <c r="H61" s="145">
        <f t="shared" si="29"/>
        <v>0</v>
      </c>
      <c r="I61" s="143">
        <f>'2-Expenditures'!I61</f>
        <v>0</v>
      </c>
      <c r="J61" s="410"/>
      <c r="K61" s="153">
        <f t="shared" si="34"/>
        <v>0</v>
      </c>
      <c r="L61" s="538"/>
      <c r="M61" s="156" t="b">
        <f t="shared" si="35"/>
        <v>1</v>
      </c>
      <c r="N61"/>
      <c r="O61" s="392">
        <f t="shared" si="30"/>
        <v>1</v>
      </c>
      <c r="P61" s="392">
        <f t="shared" si="31"/>
        <v>0</v>
      </c>
      <c r="Q61" s="392">
        <f t="shared" si="32"/>
        <v>0</v>
      </c>
      <c r="R61" s="392">
        <f t="shared" si="33"/>
        <v>0</v>
      </c>
      <c r="S61" s="393" t="b">
        <f t="shared" si="36"/>
        <v>1</v>
      </c>
      <c r="T61" s="112"/>
      <c r="U61" s="112"/>
      <c r="V61" s="112"/>
      <c r="W61" s="112"/>
    </row>
    <row r="62" spans="1:23" s="110" customFormat="1" ht="12.75" hidden="1" customHeight="1" outlineLevel="2" x14ac:dyDescent="0.25">
      <c r="A62" s="159" t="str">
        <f>'2-Expenditures'!A62</f>
        <v>N</v>
      </c>
      <c r="B62" s="342" t="str">
        <f ca="1">IF(A62="N",B61,IF(LEN(B61)&lt;&gt;1,"A",IFERROR(CHAR(CODE(LOOKUP(2,1/($B$53:OFFSET(B62,-1,0)&lt;&gt;""),$B$53:OFFSET(B62,-1,0)))+1),"A")))</f>
        <v>E</v>
      </c>
      <c r="C62" s="464">
        <f>'2-Expenditures'!C62</f>
        <v>0</v>
      </c>
      <c r="D62" s="463"/>
      <c r="E62" s="145">
        <f t="shared" si="26"/>
        <v>0</v>
      </c>
      <c r="F62" s="145">
        <f t="shared" si="27"/>
        <v>0</v>
      </c>
      <c r="G62" s="145">
        <f t="shared" si="28"/>
        <v>0</v>
      </c>
      <c r="H62" s="145">
        <f t="shared" si="29"/>
        <v>0</v>
      </c>
      <c r="I62" s="143">
        <f>'2-Expenditures'!I62</f>
        <v>0</v>
      </c>
      <c r="J62" s="410"/>
      <c r="K62" s="153">
        <f t="shared" si="34"/>
        <v>0</v>
      </c>
      <c r="L62" s="538"/>
      <c r="M62" s="156" t="b">
        <f t="shared" si="35"/>
        <v>1</v>
      </c>
      <c r="N62"/>
      <c r="O62" s="392">
        <f t="shared" si="30"/>
        <v>1</v>
      </c>
      <c r="P62" s="392">
        <f t="shared" si="31"/>
        <v>0</v>
      </c>
      <c r="Q62" s="392">
        <f t="shared" si="32"/>
        <v>0</v>
      </c>
      <c r="R62" s="392">
        <f t="shared" si="33"/>
        <v>0</v>
      </c>
      <c r="S62" s="393" t="b">
        <f t="shared" si="36"/>
        <v>1</v>
      </c>
      <c r="T62" s="112"/>
      <c r="U62" s="112"/>
      <c r="V62" s="112"/>
      <c r="W62" s="112"/>
    </row>
    <row r="63" spans="1:23" s="110" customFormat="1" ht="12.75" hidden="1" customHeight="1" outlineLevel="2" x14ac:dyDescent="0.25">
      <c r="A63" s="159" t="str">
        <f>'2-Expenditures'!A63</f>
        <v>N</v>
      </c>
      <c r="B63" s="342" t="str">
        <f ca="1">IF(A63="N",B62,IF(LEN(B62)&lt;&gt;1,"A",IFERROR(CHAR(CODE(LOOKUP(2,1/($B$53:OFFSET(B63,-1,0)&lt;&gt;""),$B$53:OFFSET(B63,-1,0)))+1),"A")))</f>
        <v>E</v>
      </c>
      <c r="C63" s="464">
        <f>'2-Expenditures'!C63</f>
        <v>0</v>
      </c>
      <c r="D63" s="463"/>
      <c r="E63" s="145">
        <f t="shared" si="26"/>
        <v>0</v>
      </c>
      <c r="F63" s="145">
        <f t="shared" si="27"/>
        <v>0</v>
      </c>
      <c r="G63" s="145">
        <f t="shared" si="28"/>
        <v>0</v>
      </c>
      <c r="H63" s="145">
        <f t="shared" si="29"/>
        <v>0</v>
      </c>
      <c r="I63" s="143">
        <f>'2-Expenditures'!I63</f>
        <v>0</v>
      </c>
      <c r="J63" s="410"/>
      <c r="K63" s="153">
        <f t="shared" si="34"/>
        <v>0</v>
      </c>
      <c r="L63" s="538"/>
      <c r="M63" s="156" t="b">
        <f t="shared" si="35"/>
        <v>1</v>
      </c>
      <c r="N63"/>
      <c r="O63" s="392">
        <f t="shared" si="30"/>
        <v>1</v>
      </c>
      <c r="P63" s="392">
        <f t="shared" si="31"/>
        <v>0</v>
      </c>
      <c r="Q63" s="392">
        <f t="shared" si="32"/>
        <v>0</v>
      </c>
      <c r="R63" s="392">
        <f t="shared" si="33"/>
        <v>0</v>
      </c>
      <c r="S63" s="393" t="b">
        <f t="shared" si="36"/>
        <v>1</v>
      </c>
      <c r="T63" s="112"/>
      <c r="U63" s="112"/>
      <c r="V63" s="112"/>
      <c r="W63" s="112"/>
    </row>
    <row r="64" spans="1:23" s="110" customFormat="1" ht="12.75" hidden="1" customHeight="1" outlineLevel="2" x14ac:dyDescent="0.25">
      <c r="A64" s="159" t="str">
        <f>'2-Expenditures'!A64</f>
        <v>N</v>
      </c>
      <c r="B64" s="342" t="str">
        <f ca="1">IF(A64="N",B63,IF(LEN(B63)&lt;&gt;1,"A",IFERROR(CHAR(CODE(LOOKUP(2,1/($B$53:OFFSET(B64,-1,0)&lt;&gt;""),$B$53:OFFSET(B64,-1,0)))+1),"A")))</f>
        <v>E</v>
      </c>
      <c r="C64" s="464">
        <f>'2-Expenditures'!C64</f>
        <v>0</v>
      </c>
      <c r="D64" s="463"/>
      <c r="E64" s="145">
        <f t="shared" si="26"/>
        <v>0</v>
      </c>
      <c r="F64" s="145">
        <f t="shared" si="27"/>
        <v>0</v>
      </c>
      <c r="G64" s="145">
        <f t="shared" si="28"/>
        <v>0</v>
      </c>
      <c r="H64" s="145">
        <f t="shared" si="29"/>
        <v>0</v>
      </c>
      <c r="I64" s="143">
        <f>'2-Expenditures'!I64</f>
        <v>0</v>
      </c>
      <c r="J64" s="410"/>
      <c r="K64" s="153">
        <f t="shared" si="34"/>
        <v>0</v>
      </c>
      <c r="L64" s="538"/>
      <c r="M64" s="156" t="b">
        <f t="shared" si="35"/>
        <v>1</v>
      </c>
      <c r="N64"/>
      <c r="O64" s="392">
        <f t="shared" si="30"/>
        <v>1</v>
      </c>
      <c r="P64" s="392">
        <f t="shared" si="31"/>
        <v>0</v>
      </c>
      <c r="Q64" s="392">
        <f t="shared" si="32"/>
        <v>0</v>
      </c>
      <c r="R64" s="392">
        <f t="shared" si="33"/>
        <v>0</v>
      </c>
      <c r="S64" s="393" t="b">
        <f t="shared" si="36"/>
        <v>1</v>
      </c>
      <c r="T64" s="112"/>
      <c r="U64" s="112"/>
      <c r="V64" s="112"/>
      <c r="W64" s="112"/>
    </row>
    <row r="65" spans="1:23" s="110" customFormat="1" ht="12.75" hidden="1" customHeight="1" outlineLevel="2" x14ac:dyDescent="0.25">
      <c r="A65" s="159" t="str">
        <f>'2-Expenditures'!A65</f>
        <v>N</v>
      </c>
      <c r="B65" s="342" t="str">
        <f ca="1">IF(A65="N",B64,IF(LEN(B64)&lt;&gt;1,"A",IFERROR(CHAR(CODE(LOOKUP(2,1/($B$53:OFFSET(B65,-1,0)&lt;&gt;""),$B$53:OFFSET(B65,-1,0)))+1),"A")))</f>
        <v>E</v>
      </c>
      <c r="C65" s="464">
        <f>'2-Expenditures'!C65</f>
        <v>0</v>
      </c>
      <c r="D65" s="463"/>
      <c r="E65" s="145">
        <f t="shared" si="26"/>
        <v>0</v>
      </c>
      <c r="F65" s="145">
        <f t="shared" si="27"/>
        <v>0</v>
      </c>
      <c r="G65" s="145">
        <f t="shared" si="28"/>
        <v>0</v>
      </c>
      <c r="H65" s="145">
        <f t="shared" si="29"/>
        <v>0</v>
      </c>
      <c r="I65" s="143">
        <f>'2-Expenditures'!I65</f>
        <v>0</v>
      </c>
      <c r="J65" s="410"/>
      <c r="K65" s="153">
        <f t="shared" si="34"/>
        <v>0</v>
      </c>
      <c r="L65" s="538"/>
      <c r="M65" s="156" t="b">
        <f t="shared" si="35"/>
        <v>1</v>
      </c>
      <c r="N65"/>
      <c r="O65" s="392">
        <f t="shared" si="30"/>
        <v>1</v>
      </c>
      <c r="P65" s="392">
        <f t="shared" si="31"/>
        <v>0</v>
      </c>
      <c r="Q65" s="392">
        <f t="shared" si="32"/>
        <v>0</v>
      </c>
      <c r="R65" s="392">
        <f t="shared" si="33"/>
        <v>0</v>
      </c>
      <c r="S65" s="393" t="b">
        <f t="shared" si="36"/>
        <v>1</v>
      </c>
      <c r="T65" s="112"/>
      <c r="U65" s="112"/>
      <c r="V65" s="112"/>
      <c r="W65" s="112"/>
    </row>
    <row r="66" spans="1:23" s="110" customFormat="1" ht="12.75" hidden="1" customHeight="1" outlineLevel="2" x14ac:dyDescent="0.25">
      <c r="A66" s="159" t="str">
        <f>'2-Expenditures'!A66</f>
        <v>N</v>
      </c>
      <c r="B66" s="342" t="str">
        <f ca="1">IF(A66="N",B65,IF(LEN(B65)&lt;&gt;1,"A",IFERROR(CHAR(CODE(LOOKUP(2,1/($B$53:OFFSET(B66,-1,0)&lt;&gt;""),$B$53:OFFSET(B66,-1,0)))+1),"A")))</f>
        <v>E</v>
      </c>
      <c r="C66" s="464">
        <f>'2-Expenditures'!C66</f>
        <v>0</v>
      </c>
      <c r="D66" s="463"/>
      <c r="E66" s="145">
        <f t="shared" si="26"/>
        <v>0</v>
      </c>
      <c r="F66" s="145">
        <f t="shared" si="27"/>
        <v>0</v>
      </c>
      <c r="G66" s="145">
        <f t="shared" si="28"/>
        <v>0</v>
      </c>
      <c r="H66" s="145">
        <f t="shared" si="29"/>
        <v>0</v>
      </c>
      <c r="I66" s="143">
        <f>'2-Expenditures'!I66</f>
        <v>0</v>
      </c>
      <c r="J66" s="410"/>
      <c r="K66" s="153">
        <f t="shared" si="34"/>
        <v>0</v>
      </c>
      <c r="L66" s="538"/>
      <c r="M66" s="156" t="b">
        <f t="shared" si="35"/>
        <v>1</v>
      </c>
      <c r="N66"/>
      <c r="O66" s="392">
        <f t="shared" si="30"/>
        <v>1</v>
      </c>
      <c r="P66" s="392">
        <f t="shared" si="31"/>
        <v>0</v>
      </c>
      <c r="Q66" s="392">
        <f t="shared" si="32"/>
        <v>0</v>
      </c>
      <c r="R66" s="392">
        <f t="shared" si="33"/>
        <v>0</v>
      </c>
      <c r="S66" s="393" t="b">
        <f t="shared" si="36"/>
        <v>1</v>
      </c>
      <c r="T66" s="112"/>
      <c r="U66" s="112"/>
      <c r="V66" s="112"/>
      <c r="W66" s="112"/>
    </row>
    <row r="67" spans="1:23" s="110" customFormat="1" ht="12.75" hidden="1" customHeight="1" outlineLevel="2" x14ac:dyDescent="0.25">
      <c r="A67" s="159" t="str">
        <f>'2-Expenditures'!A67</f>
        <v>N</v>
      </c>
      <c r="B67" s="342" t="str">
        <f ca="1">IF(A67="N",B66,IF(LEN(B66)&lt;&gt;1,"A",IFERROR(CHAR(CODE(LOOKUP(2,1/($B$53:OFFSET(B67,-1,0)&lt;&gt;""),$B$53:OFFSET(B67,-1,0)))+1),"A")))</f>
        <v>E</v>
      </c>
      <c r="C67" s="464">
        <f>'2-Expenditures'!C67</f>
        <v>0</v>
      </c>
      <c r="D67" s="463"/>
      <c r="E67" s="145">
        <f t="shared" si="26"/>
        <v>0</v>
      </c>
      <c r="F67" s="145">
        <f t="shared" si="27"/>
        <v>0</v>
      </c>
      <c r="G67" s="145">
        <f t="shared" si="28"/>
        <v>0</v>
      </c>
      <c r="H67" s="145">
        <f t="shared" si="29"/>
        <v>0</v>
      </c>
      <c r="I67" s="143">
        <f>'2-Expenditures'!I67</f>
        <v>0</v>
      </c>
      <c r="J67" s="410"/>
      <c r="K67" s="153">
        <f t="shared" si="34"/>
        <v>0</v>
      </c>
      <c r="L67" s="538"/>
      <c r="M67" s="156" t="b">
        <f t="shared" si="35"/>
        <v>1</v>
      </c>
      <c r="N67"/>
      <c r="O67" s="392">
        <f t="shared" si="30"/>
        <v>1</v>
      </c>
      <c r="P67" s="392">
        <f t="shared" si="31"/>
        <v>0</v>
      </c>
      <c r="Q67" s="392">
        <f t="shared" si="32"/>
        <v>0</v>
      </c>
      <c r="R67" s="392">
        <f t="shared" si="33"/>
        <v>0</v>
      </c>
      <c r="S67" s="393" t="b">
        <f t="shared" si="36"/>
        <v>1</v>
      </c>
      <c r="T67" s="112"/>
      <c r="U67" s="112"/>
      <c r="V67" s="112"/>
      <c r="W67" s="304"/>
    </row>
    <row r="68" spans="1:23" s="110" customFormat="1" ht="12.75" hidden="1" customHeight="1" outlineLevel="2" thickBot="1" x14ac:dyDescent="0.3">
      <c r="A68" s="159" t="str">
        <f>'2-Expenditures'!A68</f>
        <v>N</v>
      </c>
      <c r="B68" s="342" t="str">
        <f ca="1">IF(A68="N",B67,IF(LEN(B67)&lt;&gt;1,"A",IFERROR(CHAR(CODE(LOOKUP(2,1/($B$53:OFFSET(B68,-1,0)&lt;&gt;""),$B$53:OFFSET(B68,-1,0)))+1),"A")))</f>
        <v>E</v>
      </c>
      <c r="C68" s="464">
        <f>'2-Expenditures'!C68</f>
        <v>0</v>
      </c>
      <c r="D68" s="463"/>
      <c r="E68" s="145">
        <f t="shared" si="26"/>
        <v>0</v>
      </c>
      <c r="F68" s="145">
        <f t="shared" si="27"/>
        <v>0</v>
      </c>
      <c r="G68" s="145">
        <f t="shared" si="28"/>
        <v>0</v>
      </c>
      <c r="H68" s="145">
        <f t="shared" si="29"/>
        <v>0</v>
      </c>
      <c r="I68" s="143">
        <f>'2-Expenditures'!I68</f>
        <v>0</v>
      </c>
      <c r="J68" s="410"/>
      <c r="K68" s="153">
        <f t="shared" si="34"/>
        <v>0</v>
      </c>
      <c r="L68" s="538"/>
      <c r="M68" s="156" t="b">
        <f t="shared" si="35"/>
        <v>1</v>
      </c>
      <c r="N68"/>
      <c r="O68" s="392">
        <f t="shared" si="30"/>
        <v>1</v>
      </c>
      <c r="P68" s="392">
        <f t="shared" si="31"/>
        <v>0</v>
      </c>
      <c r="Q68" s="392">
        <f t="shared" si="32"/>
        <v>0</v>
      </c>
      <c r="R68" s="392">
        <f t="shared" si="33"/>
        <v>0</v>
      </c>
      <c r="S68" s="393" t="b">
        <f t="shared" si="36"/>
        <v>1</v>
      </c>
      <c r="T68" s="112"/>
      <c r="U68" s="112"/>
      <c r="V68" s="112"/>
      <c r="W68" s="112"/>
    </row>
    <row r="69" spans="1:23" s="110" customFormat="1" ht="13.8" hidden="1" outlineLevel="1" thickTop="1" x14ac:dyDescent="0.25">
      <c r="A69" s="159">
        <f>'2-Expenditures'!A69</f>
        <v>0</v>
      </c>
      <c r="B69" s="344" t="str">
        <f ca="1">IFERROR(CHAR(CODE(LOOKUP(2,1/(B54:OFFSET(B69,-1,0)&lt;&gt;""),B54:OFFSET(B69,-1,0)))+1),"A")</f>
        <v>F</v>
      </c>
      <c r="C69" s="451" t="s">
        <v>1700</v>
      </c>
      <c r="D69" s="461"/>
      <c r="E69" s="366">
        <f ca="1">SUMIFS(E54:OFFSET(E69,-1,0),$A54:OFFSET($A69,-1,0),"Y")</f>
        <v>0</v>
      </c>
      <c r="F69" s="366">
        <f ca="1">SUMIFS(F54:OFFSET(F69,-1,0),$A54:OFFSET($A69,-1,0),"Y")</f>
        <v>0</v>
      </c>
      <c r="G69" s="366">
        <f ca="1">SUMIFS(G54:OFFSET(G69,-1,0),$A54:OFFSET($A69,-1,0),"Y")</f>
        <v>0</v>
      </c>
      <c r="H69" s="366">
        <f ca="1">SUMIFS(H54:OFFSET(H69,-1,0),$A54:OFFSET($A69,-1,0),"Y")</f>
        <v>0</v>
      </c>
      <c r="I69" s="366">
        <f ca="1">SUMIFS(I54:OFFSET(I69,-1,0),$A54:OFFSET($A69,-1,0),"Y")</f>
        <v>0</v>
      </c>
      <c r="J69" s="411"/>
      <c r="K69" s="348">
        <f ca="1">SUMIFS(K54:OFFSET(K69,-1,0),$A54:OFFSET($A69,-1,0),"Y")</f>
        <v>0</v>
      </c>
      <c r="L69" s="370"/>
      <c r="M69" s="368" t="b">
        <f ca="1">SUM(E69:H69)=I69</f>
        <v>1</v>
      </c>
      <c r="N69"/>
      <c r="O69" s="392">
        <f ca="1">IF($I69&gt;0,E69/$I69,E$2)</f>
        <v>1</v>
      </c>
      <c r="P69" s="392">
        <f t="shared" ref="P69" ca="1" si="37">IF($I69&gt;0,F69/$I69,F$2)</f>
        <v>0</v>
      </c>
      <c r="Q69" s="392">
        <f t="shared" ref="Q69" ca="1" si="38">IF($I69&gt;0,G69/$I69,G$2)</f>
        <v>0</v>
      </c>
      <c r="R69" s="392">
        <f t="shared" ref="R69" ca="1" si="39">IF($I69&gt;0,H69/$I69,H$2)</f>
        <v>0</v>
      </c>
      <c r="S69" s="390" t="b">
        <f t="shared" ca="1" si="36"/>
        <v>1</v>
      </c>
      <c r="T69" s="173" t="s">
        <v>1853</v>
      </c>
      <c r="U69" s="173"/>
      <c r="V69" s="173"/>
      <c r="W69" s="112"/>
    </row>
    <row r="70" spans="1:23" s="110" customFormat="1" collapsed="1" x14ac:dyDescent="0.25">
      <c r="A70" s="159">
        <f>'2-Expenditures'!A70</f>
        <v>0</v>
      </c>
      <c r="B70" s="112"/>
      <c r="C70" s="112"/>
      <c r="D70" s="112"/>
      <c r="E70" s="112"/>
      <c r="F70" s="112"/>
      <c r="G70" s="112"/>
      <c r="H70" s="112"/>
      <c r="I70" s="112"/>
      <c r="J70" s="112"/>
      <c r="K70" s="112"/>
      <c r="L70" s="112"/>
      <c r="M70" s="112"/>
      <c r="N70"/>
      <c r="O70" s="480"/>
      <c r="P70" s="480"/>
      <c r="Q70" s="480"/>
      <c r="R70" s="480"/>
      <c r="S70" s="112"/>
      <c r="W70" s="112"/>
    </row>
    <row r="71" spans="1:23" s="110" customFormat="1" x14ac:dyDescent="0.25">
      <c r="A71" s="159">
        <f>'2-Expenditures'!A71</f>
        <v>0</v>
      </c>
      <c r="B71" s="100"/>
      <c r="C71" s="112"/>
      <c r="D71" s="112"/>
      <c r="E71" s="112"/>
      <c r="F71" s="112"/>
      <c r="G71" s="112"/>
      <c r="H71" s="112"/>
      <c r="I71" s="112"/>
      <c r="J71" s="112"/>
      <c r="K71" s="112"/>
      <c r="L71" s="112"/>
      <c r="M71" s="112"/>
      <c r="N71" s="112"/>
      <c r="O71" s="480"/>
      <c r="P71" s="480"/>
      <c r="Q71" s="480"/>
      <c r="R71" s="480"/>
      <c r="S71" s="112"/>
      <c r="W71" s="112"/>
    </row>
    <row r="72" spans="1:23" s="110" customFormat="1" ht="15.6" x14ac:dyDescent="0.25">
      <c r="A72" s="159">
        <f>'2-Expenditures'!A72</f>
        <v>0</v>
      </c>
      <c r="B72" s="117" t="s">
        <v>1573</v>
      </c>
      <c r="C72" s="117" t="str">
        <f>INDEX('Salary and Cost Data'!$AF$2:$AJ$2,MATCH('2-Expenditures'!B72,'Salary and Cost Data'!$AF$5:$AJ$5,0))</f>
        <v>FY 2025-26</v>
      </c>
      <c r="D72" s="117"/>
      <c r="E72" s="117"/>
      <c r="F72" s="117"/>
      <c r="G72" s="117"/>
      <c r="H72" s="117"/>
      <c r="I72" s="117"/>
      <c r="J72" s="117"/>
      <c r="K72" s="117"/>
      <c r="L72" s="117"/>
      <c r="M72" s="117"/>
      <c r="N72" s="117"/>
      <c r="O72" s="484"/>
      <c r="P72" s="484"/>
      <c r="Q72" s="484"/>
      <c r="R72" s="484"/>
      <c r="S72" s="117"/>
      <c r="W72" s="112"/>
    </row>
    <row r="73" spans="1:23" s="110" customFormat="1" ht="15.6" x14ac:dyDescent="0.25">
      <c r="A73" s="159">
        <f>'2-Expenditures'!A73</f>
        <v>0</v>
      </c>
      <c r="B73" s="118"/>
      <c r="C73" s="116"/>
      <c r="D73" s="112"/>
      <c r="E73" s="112"/>
      <c r="F73" s="112"/>
      <c r="G73" s="112"/>
      <c r="H73" s="112"/>
      <c r="I73" s="112"/>
      <c r="J73" s="112"/>
      <c r="K73" s="112"/>
      <c r="L73" s="112"/>
      <c r="M73" s="112"/>
      <c r="N73"/>
      <c r="O73" s="480"/>
      <c r="P73" s="480"/>
      <c r="Q73" s="480"/>
      <c r="R73" s="480"/>
      <c r="S73" s="112"/>
      <c r="W73" s="112"/>
    </row>
    <row r="74" spans="1:23" s="301" customFormat="1" ht="19.95" customHeight="1" x14ac:dyDescent="0.25">
      <c r="A74" s="313">
        <f>'2-Expenditures'!A74</f>
        <v>0</v>
      </c>
      <c r="B74" s="114" t="s">
        <v>1694</v>
      </c>
      <c r="C74" s="363"/>
      <c r="D74" s="363"/>
      <c r="E74" s="363"/>
      <c r="F74" s="363"/>
      <c r="G74" s="363"/>
      <c r="H74" s="363"/>
      <c r="I74" s="363"/>
      <c r="J74" s="363"/>
      <c r="K74" s="363"/>
      <c r="L74" s="302"/>
      <c r="M74" s="363"/>
      <c r="N74"/>
      <c r="O74" s="485"/>
      <c r="P74" s="485"/>
      <c r="Q74" s="485"/>
      <c r="R74" s="485"/>
      <c r="S74" s="302"/>
      <c r="W74" s="112"/>
    </row>
    <row r="75" spans="1:23" s="110" customFormat="1" ht="26.4" x14ac:dyDescent="0.25">
      <c r="A75" s="159" t="str">
        <f>'2-Expenditures'!A75</f>
        <v>Include?</v>
      </c>
      <c r="B75" s="343" t="s">
        <v>1612</v>
      </c>
      <c r="C75" s="340" t="s">
        <v>1583</v>
      </c>
      <c r="D75" s="341" t="s">
        <v>1584</v>
      </c>
      <c r="E75" s="402" t="s">
        <v>1589</v>
      </c>
      <c r="F75" s="402" t="s">
        <v>1590</v>
      </c>
      <c r="G75" s="402" t="s">
        <v>1591</v>
      </c>
      <c r="H75" s="402" t="s">
        <v>1592</v>
      </c>
      <c r="I75" s="341" t="s">
        <v>1609</v>
      </c>
      <c r="J75" s="412" t="s">
        <v>1588</v>
      </c>
      <c r="K75" s="341" t="s">
        <v>1633</v>
      </c>
      <c r="L75" s="536" t="s">
        <v>1632</v>
      </c>
      <c r="M75" s="341" t="s">
        <v>1724</v>
      </c>
      <c r="N75"/>
      <c r="O75" s="398" t="s">
        <v>1589</v>
      </c>
      <c r="P75" s="398" t="s">
        <v>1590</v>
      </c>
      <c r="Q75" s="398" t="s">
        <v>1591</v>
      </c>
      <c r="R75" s="398" t="s">
        <v>1592</v>
      </c>
      <c r="S75" s="399" t="s">
        <v>1724</v>
      </c>
      <c r="W75" s="112"/>
    </row>
    <row r="76" spans="1:23" s="110" customFormat="1" x14ac:dyDescent="0.25">
      <c r="A76" s="159" t="str">
        <f>'2-Expenditures'!A76</f>
        <v>Y</v>
      </c>
      <c r="B76" s="258" t="str">
        <f ca="1">IF(A76="N",B75,IF(LEN(B75)&lt;&gt;1,"A",IFERROR(CHAR(CODE(LOOKUP(2,1/($B$75:OFFSET(B76,-1,0)&lt;&gt;""),$B$75:OFFSET(B76,-1,0)))+1),"A")))</f>
        <v>A</v>
      </c>
      <c r="C76" s="139">
        <f>'2-Expenditures'!C76</f>
        <v>0</v>
      </c>
      <c r="D76" s="140">
        <f>'2-Expenditures'!E76</f>
        <v>0</v>
      </c>
      <c r="E76" s="145">
        <f t="shared" ref="E76:E90" si="40">$I76*O76</f>
        <v>0</v>
      </c>
      <c r="F76" s="145">
        <f t="shared" ref="F76:F90" si="41">$I76*P76</f>
        <v>0</v>
      </c>
      <c r="G76" s="145">
        <f t="shared" ref="G76:G90" si="42">$I76*Q76</f>
        <v>0</v>
      </c>
      <c r="H76" s="145">
        <f t="shared" ref="H76:H90" si="43">$I76*R76</f>
        <v>0</v>
      </c>
      <c r="I76" s="404">
        <f>'2-Expenditures'!I76</f>
        <v>0</v>
      </c>
      <c r="J76" s="409"/>
      <c r="K76" s="406">
        <f>SUM(I76:J76)</f>
        <v>0</v>
      </c>
      <c r="L76" s="539" t="s">
        <v>1937</v>
      </c>
      <c r="M76" s="156" t="b">
        <f>SUM(E76:H76)=I76</f>
        <v>1</v>
      </c>
      <c r="N76"/>
      <c r="O76" s="392">
        <f t="shared" ref="O76:O90" si="44">E$2</f>
        <v>1</v>
      </c>
      <c r="P76" s="392">
        <f t="shared" ref="P76:P90" si="45">F$2</f>
        <v>0</v>
      </c>
      <c r="Q76" s="392">
        <f t="shared" ref="Q76:Q90" si="46">G$2</f>
        <v>0</v>
      </c>
      <c r="R76" s="392">
        <f t="shared" ref="R76:R90" si="47">H$2</f>
        <v>0</v>
      </c>
      <c r="S76" s="390" t="b">
        <f>SUM(O76:R76)=1</f>
        <v>1</v>
      </c>
      <c r="W76" s="112"/>
    </row>
    <row r="77" spans="1:23" s="110" customFormat="1" x14ac:dyDescent="0.25">
      <c r="A77" s="159" t="str">
        <f>'2-Expenditures'!A77</f>
        <v>Y</v>
      </c>
      <c r="B77" s="258" t="str">
        <f ca="1">IF(A77="N",B76,IF(LEN(B76)&lt;&gt;1,"A",IFERROR(CHAR(CODE(LOOKUP(2,1/($B$75:OFFSET(B77,-1,0)&lt;&gt;""),$B$75:OFFSET(B77,-1,0)))+1),"A")))</f>
        <v>B</v>
      </c>
      <c r="C77" s="139">
        <f>'2-Expenditures'!C77</f>
        <v>0</v>
      </c>
      <c r="D77" s="140">
        <f>'2-Expenditures'!E77</f>
        <v>0</v>
      </c>
      <c r="E77" s="145">
        <f t="shared" si="40"/>
        <v>0</v>
      </c>
      <c r="F77" s="145">
        <f t="shared" si="41"/>
        <v>0</v>
      </c>
      <c r="G77" s="145">
        <f t="shared" si="42"/>
        <v>0</v>
      </c>
      <c r="H77" s="145">
        <f t="shared" si="43"/>
        <v>0</v>
      </c>
      <c r="I77" s="404">
        <f>'2-Expenditures'!I77</f>
        <v>0</v>
      </c>
      <c r="J77" s="410"/>
      <c r="K77" s="406">
        <f t="shared" ref="K77:K90" si="48">SUM(I77:J77)</f>
        <v>0</v>
      </c>
      <c r="L77" s="539" t="s">
        <v>1937</v>
      </c>
      <c r="M77" s="156" t="b">
        <f>SUM(E77:H77)=I77</f>
        <v>1</v>
      </c>
      <c r="N77"/>
      <c r="O77" s="392">
        <f t="shared" si="44"/>
        <v>1</v>
      </c>
      <c r="P77" s="392">
        <f t="shared" si="45"/>
        <v>0</v>
      </c>
      <c r="Q77" s="392">
        <f t="shared" si="46"/>
        <v>0</v>
      </c>
      <c r="R77" s="392">
        <f t="shared" si="47"/>
        <v>0</v>
      </c>
      <c r="S77" s="390" t="b">
        <f>SUM(O77:R77)=1</f>
        <v>1</v>
      </c>
      <c r="W77" s="112"/>
    </row>
    <row r="78" spans="1:23" s="110" customFormat="1" x14ac:dyDescent="0.25">
      <c r="A78" s="159" t="str">
        <f>'2-Expenditures'!A78</f>
        <v>Y</v>
      </c>
      <c r="B78" s="258" t="str">
        <f ca="1">IF(A78="N",B77,IF(LEN(B77)&lt;&gt;1,"A",IFERROR(CHAR(CODE(LOOKUP(2,1/($B$75:OFFSET(B78,-1,0)&lt;&gt;""),$B$75:OFFSET(B78,-1,0)))+1),"A")))</f>
        <v>C</v>
      </c>
      <c r="C78" s="139">
        <f>'2-Expenditures'!C78</f>
        <v>0</v>
      </c>
      <c r="D78" s="140">
        <f>'2-Expenditures'!E78</f>
        <v>0</v>
      </c>
      <c r="E78" s="145">
        <f t="shared" si="40"/>
        <v>0</v>
      </c>
      <c r="F78" s="145">
        <f t="shared" si="41"/>
        <v>0</v>
      </c>
      <c r="G78" s="145">
        <f t="shared" si="42"/>
        <v>0</v>
      </c>
      <c r="H78" s="145">
        <f t="shared" si="43"/>
        <v>0</v>
      </c>
      <c r="I78" s="404">
        <f>'2-Expenditures'!I78</f>
        <v>0</v>
      </c>
      <c r="J78" s="410"/>
      <c r="K78" s="406">
        <f t="shared" si="48"/>
        <v>0</v>
      </c>
      <c r="L78" s="539" t="s">
        <v>1937</v>
      </c>
      <c r="M78" s="156" t="b">
        <f>SUM(E78:H78)=I78</f>
        <v>1</v>
      </c>
      <c r="N78"/>
      <c r="O78" s="392">
        <f t="shared" si="44"/>
        <v>1</v>
      </c>
      <c r="P78" s="392">
        <f t="shared" si="45"/>
        <v>0</v>
      </c>
      <c r="Q78" s="392">
        <f t="shared" si="46"/>
        <v>0</v>
      </c>
      <c r="R78" s="392">
        <f t="shared" si="47"/>
        <v>0</v>
      </c>
      <c r="S78" s="390" t="b">
        <f>SUM(O78:R78)=1</f>
        <v>1</v>
      </c>
      <c r="W78" s="112"/>
    </row>
    <row r="79" spans="1:23" s="110" customFormat="1" ht="12.75" customHeight="1" x14ac:dyDescent="0.25">
      <c r="A79" s="159" t="str">
        <f>'2-Expenditures'!A79</f>
        <v>Y</v>
      </c>
      <c r="B79" s="258" t="str">
        <f ca="1">IF(A79="N",B78,IF(LEN(B78)&lt;&gt;1,"A",IFERROR(CHAR(CODE(LOOKUP(2,1/($B$75:OFFSET(B79,-1,0)&lt;&gt;""),$B$75:OFFSET(B79,-1,0)))+1),"A")))</f>
        <v>D</v>
      </c>
      <c r="C79" s="139">
        <f>'2-Expenditures'!C79</f>
        <v>0</v>
      </c>
      <c r="D79" s="140">
        <f>'2-Expenditures'!E79</f>
        <v>0</v>
      </c>
      <c r="E79" s="145">
        <f t="shared" si="40"/>
        <v>0</v>
      </c>
      <c r="F79" s="145">
        <f t="shared" si="41"/>
        <v>0</v>
      </c>
      <c r="G79" s="145">
        <f t="shared" si="42"/>
        <v>0</v>
      </c>
      <c r="H79" s="145">
        <f t="shared" si="43"/>
        <v>0</v>
      </c>
      <c r="I79" s="404">
        <f>'2-Expenditures'!I79</f>
        <v>0</v>
      </c>
      <c r="J79" s="410"/>
      <c r="K79" s="406">
        <f t="shared" si="48"/>
        <v>0</v>
      </c>
      <c r="L79" s="539" t="s">
        <v>1937</v>
      </c>
      <c r="M79" s="156" t="b">
        <f>SUM(E79:H79)=I79</f>
        <v>1</v>
      </c>
      <c r="N79"/>
      <c r="O79" s="392">
        <f t="shared" si="44"/>
        <v>1</v>
      </c>
      <c r="P79" s="392">
        <f t="shared" si="45"/>
        <v>0</v>
      </c>
      <c r="Q79" s="392">
        <f t="shared" si="46"/>
        <v>0</v>
      </c>
      <c r="R79" s="392">
        <f t="shared" si="47"/>
        <v>0</v>
      </c>
      <c r="S79" s="390" t="b">
        <f>SUM(O79:R79)=1</f>
        <v>1</v>
      </c>
      <c r="W79" s="112"/>
    </row>
    <row r="80" spans="1:23" s="110" customFormat="1" ht="12.75" customHeight="1" thickBot="1" x14ac:dyDescent="0.3">
      <c r="A80" s="159" t="str">
        <f>'2-Expenditures'!A80</f>
        <v>Y</v>
      </c>
      <c r="B80" s="258" t="str">
        <f ca="1">IF(A80="N",B79,IF(LEN(B79)&lt;&gt;1,"A",IFERROR(CHAR(CODE(LOOKUP(2,1/($B$75:OFFSET(B80,-1,0)&lt;&gt;""),$B$75:OFFSET(B80,-1,0)))+1),"A")))</f>
        <v>E</v>
      </c>
      <c r="C80" s="139">
        <f>'2-Expenditures'!C80</f>
        <v>0</v>
      </c>
      <c r="D80" s="140">
        <f>'2-Expenditures'!E80</f>
        <v>0</v>
      </c>
      <c r="E80" s="145">
        <f t="shared" si="40"/>
        <v>0</v>
      </c>
      <c r="F80" s="145">
        <f t="shared" si="41"/>
        <v>0</v>
      </c>
      <c r="G80" s="145">
        <f t="shared" si="42"/>
        <v>0</v>
      </c>
      <c r="H80" s="145">
        <f t="shared" si="43"/>
        <v>0</v>
      </c>
      <c r="I80" s="404">
        <f>'2-Expenditures'!I80</f>
        <v>0</v>
      </c>
      <c r="J80" s="410"/>
      <c r="K80" s="406">
        <f t="shared" si="48"/>
        <v>0</v>
      </c>
      <c r="L80" s="539" t="s">
        <v>1937</v>
      </c>
      <c r="M80" s="156" t="b">
        <f>SUM(E80:H80)=I80</f>
        <v>1</v>
      </c>
      <c r="N80"/>
      <c r="O80" s="392">
        <f t="shared" si="44"/>
        <v>1</v>
      </c>
      <c r="P80" s="392">
        <f t="shared" si="45"/>
        <v>0</v>
      </c>
      <c r="Q80" s="392">
        <f t="shared" si="46"/>
        <v>0</v>
      </c>
      <c r="R80" s="392">
        <f t="shared" si="47"/>
        <v>0</v>
      </c>
      <c r="S80" s="390" t="b">
        <f>SUM(O80:R80)=1</f>
        <v>1</v>
      </c>
      <c r="W80" s="112"/>
    </row>
    <row r="81" spans="1:23" s="110" customFormat="1" ht="12.75" hidden="1" customHeight="1" outlineLevel="1" x14ac:dyDescent="0.25">
      <c r="A81" s="159" t="str">
        <f>'2-Expenditures'!A81</f>
        <v>N</v>
      </c>
      <c r="B81" s="258" t="str">
        <f ca="1">IF(A81="N",B80,IF(LEN(B80)&lt;&gt;1,"A",IFERROR(CHAR(CODE(LOOKUP(2,1/($B$75:OFFSET(B81,-1,0)&lt;&gt;""),$B$75:OFFSET(B81,-1,0)))+1),"A")))</f>
        <v>E</v>
      </c>
      <c r="C81" s="139">
        <f>'2-Expenditures'!C81</f>
        <v>0</v>
      </c>
      <c r="D81" s="140">
        <f>'2-Expenditures'!E81</f>
        <v>0</v>
      </c>
      <c r="E81" s="145">
        <f t="shared" si="40"/>
        <v>0</v>
      </c>
      <c r="F81" s="145">
        <f t="shared" si="41"/>
        <v>0</v>
      </c>
      <c r="G81" s="145">
        <f t="shared" si="42"/>
        <v>0</v>
      </c>
      <c r="H81" s="145">
        <f t="shared" si="43"/>
        <v>0</v>
      </c>
      <c r="I81" s="404">
        <f>'2-Expenditures'!I81</f>
        <v>0</v>
      </c>
      <c r="J81" s="410"/>
      <c r="K81" s="406">
        <f t="shared" si="48"/>
        <v>0</v>
      </c>
      <c r="L81" s="539" t="s">
        <v>1937</v>
      </c>
      <c r="M81" s="156" t="b">
        <f t="shared" ref="M81:M90" si="49">SUM(E81:H81)=I81</f>
        <v>1</v>
      </c>
      <c r="N81"/>
      <c r="O81" s="392">
        <f t="shared" si="44"/>
        <v>1</v>
      </c>
      <c r="P81" s="392">
        <f t="shared" si="45"/>
        <v>0</v>
      </c>
      <c r="Q81" s="392">
        <f t="shared" si="46"/>
        <v>0</v>
      </c>
      <c r="R81" s="392">
        <f t="shared" si="47"/>
        <v>0</v>
      </c>
      <c r="S81" s="390" t="b">
        <f t="shared" ref="S81:S91" si="50">SUM(O81:R81)=1</f>
        <v>1</v>
      </c>
      <c r="W81" s="112"/>
    </row>
    <row r="82" spans="1:23" s="110" customFormat="1" ht="12.75" hidden="1" customHeight="1" outlineLevel="1" x14ac:dyDescent="0.25">
      <c r="A82" s="159" t="str">
        <f>'2-Expenditures'!A82</f>
        <v>N</v>
      </c>
      <c r="B82" s="258" t="str">
        <f ca="1">IF(A82="N",B81,IF(LEN(B81)&lt;&gt;1,"A",IFERROR(CHAR(CODE(LOOKUP(2,1/($B$75:OFFSET(B82,-1,0)&lt;&gt;""),$B$75:OFFSET(B82,-1,0)))+1),"A")))</f>
        <v>E</v>
      </c>
      <c r="C82" s="139">
        <f>'2-Expenditures'!C82</f>
        <v>0</v>
      </c>
      <c r="D82" s="140">
        <f>'2-Expenditures'!E82</f>
        <v>0</v>
      </c>
      <c r="E82" s="145">
        <f t="shared" si="40"/>
        <v>0</v>
      </c>
      <c r="F82" s="145">
        <f t="shared" si="41"/>
        <v>0</v>
      </c>
      <c r="G82" s="145">
        <f t="shared" si="42"/>
        <v>0</v>
      </c>
      <c r="H82" s="145">
        <f t="shared" si="43"/>
        <v>0</v>
      </c>
      <c r="I82" s="404">
        <f>'2-Expenditures'!I82</f>
        <v>0</v>
      </c>
      <c r="J82" s="410"/>
      <c r="K82" s="406">
        <f t="shared" si="48"/>
        <v>0</v>
      </c>
      <c r="L82" s="539" t="s">
        <v>1937</v>
      </c>
      <c r="M82" s="156" t="b">
        <f t="shared" si="49"/>
        <v>1</v>
      </c>
      <c r="N82"/>
      <c r="O82" s="392">
        <f t="shared" si="44"/>
        <v>1</v>
      </c>
      <c r="P82" s="392">
        <f t="shared" si="45"/>
        <v>0</v>
      </c>
      <c r="Q82" s="392">
        <f t="shared" si="46"/>
        <v>0</v>
      </c>
      <c r="R82" s="392">
        <f t="shared" si="47"/>
        <v>0</v>
      </c>
      <c r="S82" s="390" t="b">
        <f t="shared" si="50"/>
        <v>1</v>
      </c>
      <c r="W82" s="112"/>
    </row>
    <row r="83" spans="1:23" s="110" customFormat="1" ht="12.75" hidden="1" customHeight="1" outlineLevel="1" x14ac:dyDescent="0.25">
      <c r="A83" s="159" t="str">
        <f>'2-Expenditures'!A83</f>
        <v>N</v>
      </c>
      <c r="B83" s="258" t="str">
        <f ca="1">IF(A83="N",B82,IF(LEN(B82)&lt;&gt;1,"A",IFERROR(CHAR(CODE(LOOKUP(2,1/($B$75:OFFSET(B83,-1,0)&lt;&gt;""),$B$75:OFFSET(B83,-1,0)))+1),"A")))</f>
        <v>E</v>
      </c>
      <c r="C83" s="139">
        <f>'2-Expenditures'!C83</f>
        <v>0</v>
      </c>
      <c r="D83" s="140">
        <f>'2-Expenditures'!E83</f>
        <v>0</v>
      </c>
      <c r="E83" s="145">
        <f t="shared" si="40"/>
        <v>0</v>
      </c>
      <c r="F83" s="145">
        <f t="shared" si="41"/>
        <v>0</v>
      </c>
      <c r="G83" s="145">
        <f t="shared" si="42"/>
        <v>0</v>
      </c>
      <c r="H83" s="145">
        <f t="shared" si="43"/>
        <v>0</v>
      </c>
      <c r="I83" s="404">
        <f>'2-Expenditures'!I83</f>
        <v>0</v>
      </c>
      <c r="J83" s="410"/>
      <c r="K83" s="406">
        <f t="shared" si="48"/>
        <v>0</v>
      </c>
      <c r="L83" s="539" t="s">
        <v>1937</v>
      </c>
      <c r="M83" s="156" t="b">
        <f t="shared" si="49"/>
        <v>1</v>
      </c>
      <c r="N83"/>
      <c r="O83" s="392">
        <f t="shared" si="44"/>
        <v>1</v>
      </c>
      <c r="P83" s="392">
        <f t="shared" si="45"/>
        <v>0</v>
      </c>
      <c r="Q83" s="392">
        <f t="shared" si="46"/>
        <v>0</v>
      </c>
      <c r="R83" s="392">
        <f t="shared" si="47"/>
        <v>0</v>
      </c>
      <c r="S83" s="390" t="b">
        <f t="shared" si="50"/>
        <v>1</v>
      </c>
      <c r="W83" s="112"/>
    </row>
    <row r="84" spans="1:23" s="110" customFormat="1" ht="12.75" hidden="1" customHeight="1" outlineLevel="1" x14ac:dyDescent="0.25">
      <c r="A84" s="159" t="str">
        <f>'2-Expenditures'!A84</f>
        <v>N</v>
      </c>
      <c r="B84" s="258" t="str">
        <f ca="1">IF(A84="N",B83,IF(LEN(B83)&lt;&gt;1,"A",IFERROR(CHAR(CODE(LOOKUP(2,1/($B$75:OFFSET(B84,-1,0)&lt;&gt;""),$B$75:OFFSET(B84,-1,0)))+1),"A")))</f>
        <v>E</v>
      </c>
      <c r="C84" s="139">
        <f>'2-Expenditures'!C84</f>
        <v>0</v>
      </c>
      <c r="D84" s="140">
        <f>'2-Expenditures'!E84</f>
        <v>0</v>
      </c>
      <c r="E84" s="145">
        <f t="shared" si="40"/>
        <v>0</v>
      </c>
      <c r="F84" s="145">
        <f t="shared" si="41"/>
        <v>0</v>
      </c>
      <c r="G84" s="145">
        <f t="shared" si="42"/>
        <v>0</v>
      </c>
      <c r="H84" s="145">
        <f t="shared" si="43"/>
        <v>0</v>
      </c>
      <c r="I84" s="404">
        <f>'2-Expenditures'!I84</f>
        <v>0</v>
      </c>
      <c r="J84" s="410"/>
      <c r="K84" s="406">
        <f t="shared" si="48"/>
        <v>0</v>
      </c>
      <c r="L84" s="539" t="s">
        <v>1937</v>
      </c>
      <c r="M84" s="156" t="b">
        <f t="shared" si="49"/>
        <v>1</v>
      </c>
      <c r="N84"/>
      <c r="O84" s="392">
        <f t="shared" si="44"/>
        <v>1</v>
      </c>
      <c r="P84" s="392">
        <f t="shared" si="45"/>
        <v>0</v>
      </c>
      <c r="Q84" s="392">
        <f t="shared" si="46"/>
        <v>0</v>
      </c>
      <c r="R84" s="392">
        <f t="shared" si="47"/>
        <v>0</v>
      </c>
      <c r="S84" s="390" t="b">
        <f t="shared" si="50"/>
        <v>1</v>
      </c>
      <c r="W84" s="112"/>
    </row>
    <row r="85" spans="1:23" s="110" customFormat="1" ht="12.75" hidden="1" customHeight="1" outlineLevel="1" x14ac:dyDescent="0.25">
      <c r="A85" s="159" t="str">
        <f>'2-Expenditures'!A85</f>
        <v>N</v>
      </c>
      <c r="B85" s="258" t="str">
        <f ca="1">IF(A85="N",B84,IF(LEN(B84)&lt;&gt;1,"A",IFERROR(CHAR(CODE(LOOKUP(2,1/($B$75:OFFSET(B85,-1,0)&lt;&gt;""),$B$75:OFFSET(B85,-1,0)))+1),"A")))</f>
        <v>E</v>
      </c>
      <c r="C85" s="139">
        <f>'2-Expenditures'!C85</f>
        <v>0</v>
      </c>
      <c r="D85" s="140">
        <f>'2-Expenditures'!E85</f>
        <v>0</v>
      </c>
      <c r="E85" s="145">
        <f t="shared" si="40"/>
        <v>0</v>
      </c>
      <c r="F85" s="145">
        <f t="shared" si="41"/>
        <v>0</v>
      </c>
      <c r="G85" s="145">
        <f t="shared" si="42"/>
        <v>0</v>
      </c>
      <c r="H85" s="145">
        <f t="shared" si="43"/>
        <v>0</v>
      </c>
      <c r="I85" s="404">
        <f>'2-Expenditures'!I85</f>
        <v>0</v>
      </c>
      <c r="J85" s="410"/>
      <c r="K85" s="406">
        <f t="shared" si="48"/>
        <v>0</v>
      </c>
      <c r="L85" s="539" t="s">
        <v>1937</v>
      </c>
      <c r="M85" s="156" t="b">
        <f t="shared" si="49"/>
        <v>1</v>
      </c>
      <c r="N85"/>
      <c r="O85" s="392">
        <f t="shared" si="44"/>
        <v>1</v>
      </c>
      <c r="P85" s="392">
        <f t="shared" si="45"/>
        <v>0</v>
      </c>
      <c r="Q85" s="392">
        <f t="shared" si="46"/>
        <v>0</v>
      </c>
      <c r="R85" s="392">
        <f t="shared" si="47"/>
        <v>0</v>
      </c>
      <c r="S85" s="390" t="b">
        <f t="shared" si="50"/>
        <v>1</v>
      </c>
      <c r="W85" s="112"/>
    </row>
    <row r="86" spans="1:23" s="110" customFormat="1" ht="12.75" hidden="1" customHeight="1" outlineLevel="1" x14ac:dyDescent="0.25">
      <c r="A86" s="159" t="str">
        <f>'2-Expenditures'!A86</f>
        <v>N</v>
      </c>
      <c r="B86" s="258" t="str">
        <f ca="1">IF(A86="N",B85,IF(LEN(B85)&lt;&gt;1,"A",IFERROR(CHAR(CODE(LOOKUP(2,1/($B$75:OFFSET(B86,-1,0)&lt;&gt;""),$B$75:OFFSET(B86,-1,0)))+1),"A")))</f>
        <v>E</v>
      </c>
      <c r="C86" s="139">
        <f>'2-Expenditures'!C86</f>
        <v>0</v>
      </c>
      <c r="D86" s="140">
        <f>'2-Expenditures'!E86</f>
        <v>0</v>
      </c>
      <c r="E86" s="145">
        <f t="shared" si="40"/>
        <v>0</v>
      </c>
      <c r="F86" s="145">
        <f t="shared" si="41"/>
        <v>0</v>
      </c>
      <c r="G86" s="145">
        <f t="shared" si="42"/>
        <v>0</v>
      </c>
      <c r="H86" s="145">
        <f t="shared" si="43"/>
        <v>0</v>
      </c>
      <c r="I86" s="404">
        <f>'2-Expenditures'!I86</f>
        <v>0</v>
      </c>
      <c r="J86" s="410"/>
      <c r="K86" s="406">
        <f t="shared" si="48"/>
        <v>0</v>
      </c>
      <c r="L86" s="539" t="s">
        <v>1937</v>
      </c>
      <c r="M86" s="156" t="b">
        <f t="shared" si="49"/>
        <v>1</v>
      </c>
      <c r="N86"/>
      <c r="O86" s="392">
        <f t="shared" si="44"/>
        <v>1</v>
      </c>
      <c r="P86" s="392">
        <f t="shared" si="45"/>
        <v>0</v>
      </c>
      <c r="Q86" s="392">
        <f t="shared" si="46"/>
        <v>0</v>
      </c>
      <c r="R86" s="392">
        <f t="shared" si="47"/>
        <v>0</v>
      </c>
      <c r="S86" s="390" t="b">
        <f t="shared" si="50"/>
        <v>1</v>
      </c>
      <c r="W86" s="112"/>
    </row>
    <row r="87" spans="1:23" s="110" customFormat="1" ht="12.75" hidden="1" customHeight="1" outlineLevel="1" x14ac:dyDescent="0.25">
      <c r="A87" s="159" t="str">
        <f>'2-Expenditures'!A87</f>
        <v>N</v>
      </c>
      <c r="B87" s="258" t="str">
        <f ca="1">IF(A87="N",B86,IF(LEN(B86)&lt;&gt;1,"A",IFERROR(CHAR(CODE(LOOKUP(2,1/($B$75:OFFSET(B87,-1,0)&lt;&gt;""),$B$75:OFFSET(B87,-1,0)))+1),"A")))</f>
        <v>E</v>
      </c>
      <c r="C87" s="139">
        <f>'2-Expenditures'!C87</f>
        <v>0</v>
      </c>
      <c r="D87" s="140">
        <f>'2-Expenditures'!E87</f>
        <v>0</v>
      </c>
      <c r="E87" s="145">
        <f t="shared" si="40"/>
        <v>0</v>
      </c>
      <c r="F87" s="145">
        <f t="shared" si="41"/>
        <v>0</v>
      </c>
      <c r="G87" s="145">
        <f t="shared" si="42"/>
        <v>0</v>
      </c>
      <c r="H87" s="145">
        <f t="shared" si="43"/>
        <v>0</v>
      </c>
      <c r="I87" s="404">
        <f>'2-Expenditures'!I87</f>
        <v>0</v>
      </c>
      <c r="J87" s="410"/>
      <c r="K87" s="406">
        <f t="shared" si="48"/>
        <v>0</v>
      </c>
      <c r="L87" s="539" t="s">
        <v>1937</v>
      </c>
      <c r="M87" s="156" t="b">
        <f t="shared" si="49"/>
        <v>1</v>
      </c>
      <c r="N87"/>
      <c r="O87" s="392">
        <f t="shared" si="44"/>
        <v>1</v>
      </c>
      <c r="P87" s="392">
        <f t="shared" si="45"/>
        <v>0</v>
      </c>
      <c r="Q87" s="392">
        <f t="shared" si="46"/>
        <v>0</v>
      </c>
      <c r="R87" s="392">
        <f t="shared" si="47"/>
        <v>0</v>
      </c>
      <c r="S87" s="390" t="b">
        <f t="shared" si="50"/>
        <v>1</v>
      </c>
      <c r="W87" s="112"/>
    </row>
    <row r="88" spans="1:23" s="110" customFormat="1" ht="12.75" hidden="1" customHeight="1" outlineLevel="1" x14ac:dyDescent="0.25">
      <c r="A88" s="159" t="str">
        <f>'2-Expenditures'!A88</f>
        <v>N</v>
      </c>
      <c r="B88" s="258" t="str">
        <f ca="1">IF(A88="N",B87,IF(LEN(B87)&lt;&gt;1,"A",IFERROR(CHAR(CODE(LOOKUP(2,1/($B$75:OFFSET(B88,-1,0)&lt;&gt;""),$B$75:OFFSET(B88,-1,0)))+1),"A")))</f>
        <v>E</v>
      </c>
      <c r="C88" s="139">
        <f>'2-Expenditures'!C88</f>
        <v>0</v>
      </c>
      <c r="D88" s="140">
        <f>'2-Expenditures'!E88</f>
        <v>0</v>
      </c>
      <c r="E88" s="145">
        <f t="shared" si="40"/>
        <v>0</v>
      </c>
      <c r="F88" s="145">
        <f t="shared" si="41"/>
        <v>0</v>
      </c>
      <c r="G88" s="145">
        <f t="shared" si="42"/>
        <v>0</v>
      </c>
      <c r="H88" s="145">
        <f t="shared" si="43"/>
        <v>0</v>
      </c>
      <c r="I88" s="404">
        <f>'2-Expenditures'!I88</f>
        <v>0</v>
      </c>
      <c r="J88" s="410"/>
      <c r="K88" s="406">
        <f t="shared" si="48"/>
        <v>0</v>
      </c>
      <c r="L88" s="539" t="s">
        <v>1937</v>
      </c>
      <c r="M88" s="156" t="b">
        <f t="shared" si="49"/>
        <v>1</v>
      </c>
      <c r="N88"/>
      <c r="O88" s="392">
        <f t="shared" si="44"/>
        <v>1</v>
      </c>
      <c r="P88" s="392">
        <f t="shared" si="45"/>
        <v>0</v>
      </c>
      <c r="Q88" s="392">
        <f t="shared" si="46"/>
        <v>0</v>
      </c>
      <c r="R88" s="392">
        <f t="shared" si="47"/>
        <v>0</v>
      </c>
      <c r="S88" s="390" t="b">
        <f t="shared" si="50"/>
        <v>1</v>
      </c>
      <c r="W88" s="112"/>
    </row>
    <row r="89" spans="1:23" s="110" customFormat="1" ht="12.75" hidden="1" customHeight="1" outlineLevel="1" x14ac:dyDescent="0.25">
      <c r="A89" s="159" t="str">
        <f>'2-Expenditures'!A89</f>
        <v>N</v>
      </c>
      <c r="B89" s="258" t="str">
        <f ca="1">IF(A89="N",B88,IF(LEN(B88)&lt;&gt;1,"A",IFERROR(CHAR(CODE(LOOKUP(2,1/($B$75:OFFSET(B89,-1,0)&lt;&gt;""),$B$75:OFFSET(B89,-1,0)))+1),"A")))</f>
        <v>E</v>
      </c>
      <c r="C89" s="139">
        <f>'2-Expenditures'!C89</f>
        <v>0</v>
      </c>
      <c r="D89" s="140">
        <f>'2-Expenditures'!E89</f>
        <v>0</v>
      </c>
      <c r="E89" s="145">
        <f t="shared" si="40"/>
        <v>0</v>
      </c>
      <c r="F89" s="145">
        <f t="shared" si="41"/>
        <v>0</v>
      </c>
      <c r="G89" s="145">
        <f t="shared" si="42"/>
        <v>0</v>
      </c>
      <c r="H89" s="145">
        <f t="shared" si="43"/>
        <v>0</v>
      </c>
      <c r="I89" s="404">
        <f>'2-Expenditures'!I89</f>
        <v>0</v>
      </c>
      <c r="J89" s="410"/>
      <c r="K89" s="406">
        <f t="shared" si="48"/>
        <v>0</v>
      </c>
      <c r="L89" s="539" t="s">
        <v>1937</v>
      </c>
      <c r="M89" s="156" t="b">
        <f t="shared" si="49"/>
        <v>1</v>
      </c>
      <c r="N89"/>
      <c r="O89" s="392">
        <f t="shared" si="44"/>
        <v>1</v>
      </c>
      <c r="P89" s="392">
        <f t="shared" si="45"/>
        <v>0</v>
      </c>
      <c r="Q89" s="392">
        <f t="shared" si="46"/>
        <v>0</v>
      </c>
      <c r="R89" s="392">
        <f t="shared" si="47"/>
        <v>0</v>
      </c>
      <c r="S89" s="390" t="b">
        <f t="shared" si="50"/>
        <v>1</v>
      </c>
      <c r="W89" s="304"/>
    </row>
    <row r="90" spans="1:23" s="110" customFormat="1" ht="12.75" hidden="1" customHeight="1" outlineLevel="1" thickBot="1" x14ac:dyDescent="0.3">
      <c r="A90" s="159" t="str">
        <f>'2-Expenditures'!A90</f>
        <v>N</v>
      </c>
      <c r="B90" s="258" t="str">
        <f ca="1">IF(A90="N",B89,IF(LEN(B89)&lt;&gt;1,"A",IFERROR(CHAR(CODE(LOOKUP(2,1/($B$75:OFFSET(B90,-1,0)&lt;&gt;""),$B$75:OFFSET(B90,-1,0)))+1),"A")))</f>
        <v>E</v>
      </c>
      <c r="C90" s="139">
        <f>'2-Expenditures'!C90</f>
        <v>0</v>
      </c>
      <c r="D90" s="140">
        <f>'2-Expenditures'!E90</f>
        <v>0</v>
      </c>
      <c r="E90" s="145">
        <f t="shared" si="40"/>
        <v>0</v>
      </c>
      <c r="F90" s="145">
        <f t="shared" si="41"/>
        <v>0</v>
      </c>
      <c r="G90" s="145">
        <f t="shared" si="42"/>
        <v>0</v>
      </c>
      <c r="H90" s="145">
        <f t="shared" si="43"/>
        <v>0</v>
      </c>
      <c r="I90" s="404">
        <f>'2-Expenditures'!I90</f>
        <v>0</v>
      </c>
      <c r="J90" s="410"/>
      <c r="K90" s="406">
        <f t="shared" si="48"/>
        <v>0</v>
      </c>
      <c r="L90" s="539" t="s">
        <v>1937</v>
      </c>
      <c r="M90" s="156" t="b">
        <f t="shared" si="49"/>
        <v>1</v>
      </c>
      <c r="N90"/>
      <c r="O90" s="392">
        <f t="shared" si="44"/>
        <v>1</v>
      </c>
      <c r="P90" s="392">
        <f t="shared" si="45"/>
        <v>0</v>
      </c>
      <c r="Q90" s="392">
        <f t="shared" si="46"/>
        <v>0</v>
      </c>
      <c r="R90" s="392">
        <f t="shared" si="47"/>
        <v>0</v>
      </c>
      <c r="S90" s="390" t="b">
        <f t="shared" si="50"/>
        <v>1</v>
      </c>
      <c r="W90" s="112"/>
    </row>
    <row r="91" spans="1:23" s="110" customFormat="1" ht="13.8" collapsed="1" thickTop="1" x14ac:dyDescent="0.25">
      <c r="A91" s="159">
        <f>'2-Expenditures'!A91</f>
        <v>0</v>
      </c>
      <c r="B91" s="344" t="str">
        <f ca="1">IFERROR(CHAR(CODE(LOOKUP(2,1/(B76:OFFSET(B91,-1,0)&lt;&gt;""),B76:OFFSET(B91,-1,0)))+1),"A")</f>
        <v>F</v>
      </c>
      <c r="C91" s="364" t="s">
        <v>1608</v>
      </c>
      <c r="D91" s="365">
        <f ca="1">SUMIFS(D76:OFFSET(D91,-1,0),$A76:OFFSET($A91,-1,0),"Y")</f>
        <v>0</v>
      </c>
      <c r="E91" s="366">
        <f ca="1">SUMIFS(E76:OFFSET(E91,-1,0),$A76:OFFSET($A91,-1,0),"Y")</f>
        <v>0</v>
      </c>
      <c r="F91" s="366">
        <f ca="1">SUMIFS(F76:OFFSET(F91,-1,0),$A76:OFFSET($A91,-1,0),"Y")</f>
        <v>0</v>
      </c>
      <c r="G91" s="366">
        <f ca="1">SUMIFS(G76:OFFSET(G91,-1,0),$A76:OFFSET($A91,-1,0),"Y")</f>
        <v>0</v>
      </c>
      <c r="H91" s="366">
        <f ca="1">SUMIFS(H76:OFFSET(H91,-1,0),$A76:OFFSET($A91,-1,0),"Y")</f>
        <v>0</v>
      </c>
      <c r="I91" s="405">
        <f ca="1">SUMIFS(I76:OFFSET(I91,-1,0),$A76:OFFSET($A91,-1,0),"Y")</f>
        <v>0</v>
      </c>
      <c r="J91" s="411"/>
      <c r="K91" s="407">
        <f ca="1">SUMIFS(K76:OFFSET(K91,-1,0),$A76:OFFSET($A91,-1,0),"Y")</f>
        <v>0</v>
      </c>
      <c r="L91" s="370"/>
      <c r="M91" s="367" t="b">
        <f ca="1">SUM(E91:H91)=I91</f>
        <v>1</v>
      </c>
      <c r="N91"/>
      <c r="O91" s="392">
        <f ca="1">IF($I91&gt;0,E91/$I91,E$2)</f>
        <v>1</v>
      </c>
      <c r="P91" s="392">
        <f t="shared" ref="P91" ca="1" si="51">IF($I91&gt;0,F91/$I91,F$2)</f>
        <v>0</v>
      </c>
      <c r="Q91" s="392">
        <f t="shared" ref="Q91" ca="1" si="52">IF($I91&gt;0,G91/$I91,G$2)</f>
        <v>0</v>
      </c>
      <c r="R91" s="392">
        <f t="shared" ref="R91" ca="1" si="53">IF($I91&gt;0,H91/$I91,H$2)</f>
        <v>0</v>
      </c>
      <c r="S91" s="390" t="b">
        <f t="shared" ca="1" si="50"/>
        <v>1</v>
      </c>
      <c r="T91" s="173" t="s">
        <v>1819</v>
      </c>
      <c r="U91" s="173"/>
      <c r="V91" s="173"/>
      <c r="W91" s="112"/>
    </row>
    <row r="92" spans="1:23" s="110" customFormat="1" x14ac:dyDescent="0.25">
      <c r="A92" s="159"/>
      <c r="B92" s="112"/>
      <c r="C92" s="112"/>
      <c r="D92" s="112"/>
      <c r="E92" s="112"/>
      <c r="F92" s="112"/>
      <c r="G92" s="112"/>
      <c r="H92" s="112"/>
      <c r="I92" s="112"/>
      <c r="J92" s="112"/>
      <c r="K92" s="112"/>
      <c r="L92" s="112"/>
      <c r="M92" s="112"/>
      <c r="N92"/>
      <c r="O92" s="487"/>
      <c r="P92" s="487"/>
      <c r="Q92" s="487"/>
      <c r="R92" s="487"/>
      <c r="S92" s="151"/>
      <c r="T92" s="112"/>
      <c r="U92" s="112"/>
      <c r="V92" s="112"/>
      <c r="W92" s="112"/>
    </row>
    <row r="93" spans="1:23" s="301" customFormat="1" ht="19.95" customHeight="1" x14ac:dyDescent="0.25">
      <c r="A93" s="313">
        <f>'2-Expenditures'!A93</f>
        <v>0</v>
      </c>
      <c r="B93" s="114" t="s">
        <v>1896</v>
      </c>
      <c r="C93" s="302"/>
      <c r="D93" s="302"/>
      <c r="E93" s="302"/>
      <c r="F93" s="302"/>
      <c r="G93" s="302"/>
      <c r="H93" s="302"/>
      <c r="I93" s="302"/>
      <c r="J93" s="302"/>
      <c r="K93" s="302"/>
      <c r="L93" s="363"/>
      <c r="M93" s="302"/>
      <c r="N93"/>
      <c r="O93" s="488"/>
      <c r="P93" s="488"/>
      <c r="Q93" s="488"/>
      <c r="R93" s="488"/>
      <c r="S93" s="303"/>
      <c r="T93" s="304"/>
      <c r="U93" s="304"/>
      <c r="V93" s="304"/>
      <c r="W93" s="112"/>
    </row>
    <row r="94" spans="1:23" s="110" customFormat="1" ht="26.4" x14ac:dyDescent="0.25">
      <c r="A94" s="159" t="str">
        <f>'2-Expenditures'!A94</f>
        <v>Include?</v>
      </c>
      <c r="B94" s="339" t="s">
        <v>1612</v>
      </c>
      <c r="C94" s="382" t="s">
        <v>1613</v>
      </c>
      <c r="D94" s="454"/>
      <c r="E94" s="402" t="s">
        <v>1589</v>
      </c>
      <c r="F94" s="402" t="s">
        <v>1590</v>
      </c>
      <c r="G94" s="402" t="s">
        <v>1591</v>
      </c>
      <c r="H94" s="402" t="s">
        <v>1592</v>
      </c>
      <c r="I94" s="341" t="s">
        <v>1609</v>
      </c>
      <c r="J94" s="413" t="s">
        <v>1588</v>
      </c>
      <c r="K94" s="341" t="s">
        <v>1633</v>
      </c>
      <c r="L94" s="536" t="s">
        <v>1632</v>
      </c>
      <c r="M94" s="341" t="s">
        <v>1724</v>
      </c>
      <c r="N94"/>
      <c r="O94" s="387" t="s">
        <v>1589</v>
      </c>
      <c r="P94" s="387" t="s">
        <v>1590</v>
      </c>
      <c r="Q94" s="387" t="s">
        <v>1591</v>
      </c>
      <c r="R94" s="387" t="s">
        <v>1592</v>
      </c>
      <c r="S94" s="388" t="s">
        <v>1724</v>
      </c>
      <c r="T94" s="116"/>
      <c r="U94" s="116"/>
      <c r="V94" s="116"/>
      <c r="W94" s="112"/>
    </row>
    <row r="95" spans="1:23" s="110" customFormat="1" x14ac:dyDescent="0.25">
      <c r="A95" s="159" t="str">
        <f>'2-Expenditures'!A95</f>
        <v>Y</v>
      </c>
      <c r="B95" s="342" t="str">
        <f ca="1">IF(A95="N",B94,IF(LEN(B94)&lt;&gt;1,"A",IFERROR(CHAR(CODE(LOOKUP(2,1/($B$94:OFFSET(B95,-1,0)&lt;&gt;""),$B$94:OFFSET(B95,-1,0)))+1),"A")))</f>
        <v>A</v>
      </c>
      <c r="C95" s="449" t="str">
        <f>'2-Expenditures'!C95</f>
        <v>Centrally Appropriated / POTS Costs</v>
      </c>
      <c r="D95" s="459"/>
      <c r="E95" s="145">
        <f t="shared" ref="E95:E108" si="54">$I95*O95</f>
        <v>0</v>
      </c>
      <c r="F95" s="145">
        <f t="shared" ref="F95:F108" si="55">$I95*P95</f>
        <v>0</v>
      </c>
      <c r="G95" s="145">
        <f t="shared" ref="G95:G108" si="56">$I95*Q95</f>
        <v>0</v>
      </c>
      <c r="H95" s="145">
        <f t="shared" ref="H95:H108" si="57">$I95*R95</f>
        <v>0</v>
      </c>
      <c r="I95" s="143">
        <f>'2-Expenditures'!I95</f>
        <v>0</v>
      </c>
      <c r="J95" s="154">
        <f ca="1">'2-Expenditures'!J95</f>
        <v>0</v>
      </c>
      <c r="K95" s="153">
        <f ca="1">SUM(I95:J95)</f>
        <v>0</v>
      </c>
      <c r="L95" s="537" t="s">
        <v>1915</v>
      </c>
      <c r="M95" s="156" t="b">
        <f>SUM(E95:H95)=I95</f>
        <v>1</v>
      </c>
      <c r="N95"/>
      <c r="O95" s="392">
        <f t="shared" ref="O95:O108" si="58">E$2</f>
        <v>1</v>
      </c>
      <c r="P95" s="392">
        <f t="shared" ref="P95:P108" si="59">F$2</f>
        <v>0</v>
      </c>
      <c r="Q95" s="392">
        <f t="shared" ref="Q95:Q108" si="60">G$2</f>
        <v>0</v>
      </c>
      <c r="R95" s="392">
        <f t="shared" ref="R95:R108" si="61">H$2</f>
        <v>0</v>
      </c>
      <c r="S95" s="393" t="b">
        <f>SUM(O95:R95)=1</f>
        <v>1</v>
      </c>
      <c r="T95" s="112"/>
      <c r="U95" s="112"/>
      <c r="V95" s="112"/>
      <c r="W95" s="112"/>
    </row>
    <row r="96" spans="1:23" s="110" customFormat="1" x14ac:dyDescent="0.25">
      <c r="A96" s="159" t="str">
        <f>'2-Expenditures'!A96</f>
        <v>Y</v>
      </c>
      <c r="B96" s="342" t="str">
        <f ca="1">IF(A96="N",B95,IF(LEN(B95)&lt;&gt;1,"A",IFERROR(CHAR(CODE(LOOKUP(2,1/($B$94:OFFSET(B96,-1,0)&lt;&gt;""),$B$94:OFFSET(B96,-1,0)))+1),"A")))</f>
        <v>B</v>
      </c>
      <c r="C96" s="449" t="str">
        <f>'2-Expenditures'!C96</f>
        <v>Non-Standard and Agency-Specific FTE Costs</v>
      </c>
      <c r="D96" s="459"/>
      <c r="E96" s="145">
        <f t="shared" si="54"/>
        <v>0</v>
      </c>
      <c r="F96" s="145">
        <f t="shared" si="55"/>
        <v>0</v>
      </c>
      <c r="G96" s="145">
        <f t="shared" si="56"/>
        <v>0</v>
      </c>
      <c r="H96" s="145">
        <f t="shared" si="57"/>
        <v>0</v>
      </c>
      <c r="I96" s="143">
        <f>'2-Expenditures'!I96</f>
        <v>0</v>
      </c>
      <c r="J96" s="408">
        <f>'2-Expenditures'!J96</f>
        <v>0</v>
      </c>
      <c r="K96" s="153">
        <f>SUM(I96:J96)</f>
        <v>0</v>
      </c>
      <c r="L96" s="537" t="s">
        <v>1586</v>
      </c>
      <c r="M96" s="156" t="b">
        <f t="shared" ref="M96:M109" si="62">SUM(E96:H96)=I96</f>
        <v>1</v>
      </c>
      <c r="N96"/>
      <c r="O96" s="392">
        <f t="shared" si="58"/>
        <v>1</v>
      </c>
      <c r="P96" s="392">
        <f t="shared" si="59"/>
        <v>0</v>
      </c>
      <c r="Q96" s="392">
        <f t="shared" si="60"/>
        <v>0</v>
      </c>
      <c r="R96" s="392">
        <f t="shared" si="61"/>
        <v>0</v>
      </c>
      <c r="S96" s="393" t="b">
        <f>SUM(O96:R96)=1</f>
        <v>1</v>
      </c>
      <c r="T96" s="112"/>
      <c r="U96" s="112"/>
      <c r="V96" s="112"/>
      <c r="W96" s="112"/>
    </row>
    <row r="97" spans="1:23" s="110" customFormat="1" x14ac:dyDescent="0.25">
      <c r="A97" s="159" t="str">
        <f>'2-Expenditures'!A97</f>
        <v>Y</v>
      </c>
      <c r="B97" s="342" t="str">
        <f ca="1">IF(A97="N",B96,IF(LEN(B96)&lt;&gt;1,"A",IFERROR(CHAR(CODE(LOOKUP(2,1/($B$94:OFFSET(B97,-1,0)&lt;&gt;""),$B$94:OFFSET(B97,-1,0)))+1),"A")))</f>
        <v>C</v>
      </c>
      <c r="C97" s="449" t="str">
        <f>'2-Expenditures'!C97</f>
        <v>Legal Services</v>
      </c>
      <c r="D97" s="459"/>
      <c r="E97" s="145">
        <f t="shared" si="54"/>
        <v>0</v>
      </c>
      <c r="F97" s="145">
        <f t="shared" si="55"/>
        <v>0</v>
      </c>
      <c r="G97" s="145">
        <f t="shared" si="56"/>
        <v>0</v>
      </c>
      <c r="H97" s="145">
        <f t="shared" si="57"/>
        <v>0</v>
      </c>
      <c r="I97" s="146">
        <f>'2-Expenditures'!I97</f>
        <v>0</v>
      </c>
      <c r="J97" s="409"/>
      <c r="K97" s="406">
        <f t="shared" ref="K97:K108" si="63">SUM(I97:J97)</f>
        <v>0</v>
      </c>
      <c r="L97" s="537" t="s">
        <v>28</v>
      </c>
      <c r="M97" s="156" t="b">
        <f t="shared" si="62"/>
        <v>1</v>
      </c>
      <c r="N97"/>
      <c r="O97" s="392">
        <f t="shared" si="58"/>
        <v>1</v>
      </c>
      <c r="P97" s="392">
        <f t="shared" si="59"/>
        <v>0</v>
      </c>
      <c r="Q97" s="392">
        <f t="shared" si="60"/>
        <v>0</v>
      </c>
      <c r="R97" s="392">
        <f t="shared" si="61"/>
        <v>0</v>
      </c>
      <c r="S97" s="393" t="b">
        <f t="shared" ref="S97:S108" si="64">SUM(O97:R97)=1</f>
        <v>1</v>
      </c>
      <c r="T97" s="112"/>
      <c r="U97" s="112"/>
      <c r="V97" s="112"/>
      <c r="W97" s="112"/>
    </row>
    <row r="98" spans="1:23" s="110" customFormat="1" ht="12.75" customHeight="1" x14ac:dyDescent="0.25">
      <c r="A98" s="159" t="str">
        <f>'2-Expenditures'!A98</f>
        <v>Y</v>
      </c>
      <c r="B98" s="342" t="str">
        <f ca="1">IF(A98="N",B97,IF(LEN(B97)&lt;&gt;1,"A",IFERROR(CHAR(CODE(LOOKUP(2,1/($B$94:OFFSET(B98,-1,0)&lt;&gt;""),$B$94:OFFSET(B98,-1,0)))+1),"A")))</f>
        <v>D</v>
      </c>
      <c r="C98" s="449" t="str">
        <f>'2-Expenditures'!C98</f>
        <v>Computer Programming - Established (Budget Year)</v>
      </c>
      <c r="D98" s="459"/>
      <c r="E98" s="145">
        <f t="shared" si="54"/>
        <v>0</v>
      </c>
      <c r="F98" s="145">
        <f t="shared" si="55"/>
        <v>0</v>
      </c>
      <c r="G98" s="145">
        <f t="shared" si="56"/>
        <v>0</v>
      </c>
      <c r="H98" s="145">
        <f t="shared" si="57"/>
        <v>0</v>
      </c>
      <c r="I98" s="146">
        <f>'2-Expenditures'!I98</f>
        <v>0</v>
      </c>
      <c r="J98" s="410"/>
      <c r="K98" s="406">
        <f t="shared" si="63"/>
        <v>0</v>
      </c>
      <c r="L98" s="538"/>
      <c r="M98" s="156" t="b">
        <f t="shared" si="62"/>
        <v>1</v>
      </c>
      <c r="N98"/>
      <c r="O98" s="392">
        <f t="shared" si="58"/>
        <v>1</v>
      </c>
      <c r="P98" s="392">
        <f t="shared" si="59"/>
        <v>0</v>
      </c>
      <c r="Q98" s="392">
        <f t="shared" si="60"/>
        <v>0</v>
      </c>
      <c r="R98" s="392">
        <f t="shared" si="61"/>
        <v>0</v>
      </c>
      <c r="S98" s="393" t="b">
        <f t="shared" si="64"/>
        <v>1</v>
      </c>
      <c r="T98" s="112"/>
      <c r="U98" s="112"/>
      <c r="V98" s="112"/>
      <c r="W98" s="112"/>
    </row>
    <row r="99" spans="1:23" ht="12.75" customHeight="1" x14ac:dyDescent="0.25">
      <c r="A99" s="159" t="str">
        <f>'2-Expenditures'!A99</f>
        <v>Y</v>
      </c>
      <c r="B99" s="342" t="str">
        <f ca="1">IF(A99="N",B98,IF(LEN(B98)&lt;&gt;1,"A",IFERROR(CHAR(CODE(LOOKUP(2,1/($B$94:OFFSET(B99,-1,0)&lt;&gt;""),$B$94:OFFSET(B99,-1,0)))+1),"A")))</f>
        <v>E</v>
      </c>
      <c r="C99" s="449" t="str">
        <f>'2-Expenditures'!C99</f>
        <v>Computer Programming - Emerging (Budget Year)</v>
      </c>
      <c r="D99" s="459"/>
      <c r="E99" s="145">
        <f t="shared" si="54"/>
        <v>0</v>
      </c>
      <c r="F99" s="145">
        <f t="shared" si="55"/>
        <v>0</v>
      </c>
      <c r="G99" s="145">
        <f t="shared" si="56"/>
        <v>0</v>
      </c>
      <c r="H99" s="145">
        <f t="shared" si="57"/>
        <v>0</v>
      </c>
      <c r="I99" s="146">
        <f>'2-Expenditures'!I99</f>
        <v>0</v>
      </c>
      <c r="J99" s="410"/>
      <c r="K99" s="406">
        <f t="shared" si="63"/>
        <v>0</v>
      </c>
      <c r="L99" s="538"/>
      <c r="M99" s="156" t="b">
        <f t="shared" si="62"/>
        <v>1</v>
      </c>
      <c r="O99" s="392">
        <f t="shared" si="58"/>
        <v>1</v>
      </c>
      <c r="P99" s="392">
        <f t="shared" si="59"/>
        <v>0</v>
      </c>
      <c r="Q99" s="392">
        <f t="shared" si="60"/>
        <v>0</v>
      </c>
      <c r="R99" s="392">
        <f t="shared" si="61"/>
        <v>0</v>
      </c>
      <c r="S99" s="393" t="b">
        <f t="shared" si="64"/>
        <v>1</v>
      </c>
      <c r="T99" s="112"/>
      <c r="U99" s="112"/>
      <c r="V99" s="112"/>
    </row>
    <row r="100" spans="1:23" ht="12.75" customHeight="1" x14ac:dyDescent="0.25">
      <c r="A100" s="159" t="str">
        <f>'2-Expenditures'!A100</f>
        <v>Y</v>
      </c>
      <c r="B100" s="342" t="str">
        <f ca="1">IF(A100="N",B99,IF(LEN(B99)&lt;&gt;1,"A",IFERROR(CHAR(CODE(LOOKUP(2,1/($B$94:OFFSET(B100,-1,0)&lt;&gt;""),$B$94:OFFSET(B100,-1,0)))+1),"A")))</f>
        <v>F</v>
      </c>
      <c r="C100" s="449" t="str">
        <f>'2-Expenditures'!C100</f>
        <v>2WD Travel Mileage</v>
      </c>
      <c r="D100" s="459"/>
      <c r="E100" s="145">
        <f t="shared" si="54"/>
        <v>0</v>
      </c>
      <c r="F100" s="145">
        <f t="shared" si="55"/>
        <v>0</v>
      </c>
      <c r="G100" s="145">
        <f t="shared" si="56"/>
        <v>0</v>
      </c>
      <c r="H100" s="145">
        <f t="shared" si="57"/>
        <v>0</v>
      </c>
      <c r="I100" s="146">
        <f>'2-Expenditures'!I100</f>
        <v>0</v>
      </c>
      <c r="J100" s="410"/>
      <c r="K100" s="406">
        <f t="shared" si="63"/>
        <v>0</v>
      </c>
      <c r="L100" s="537" t="s">
        <v>1586</v>
      </c>
      <c r="M100" s="156" t="b">
        <f t="shared" si="62"/>
        <v>1</v>
      </c>
      <c r="O100" s="392">
        <f t="shared" si="58"/>
        <v>1</v>
      </c>
      <c r="P100" s="392">
        <f t="shared" si="59"/>
        <v>0</v>
      </c>
      <c r="Q100" s="392">
        <f t="shared" si="60"/>
        <v>0</v>
      </c>
      <c r="R100" s="392">
        <f t="shared" si="61"/>
        <v>0</v>
      </c>
      <c r="S100" s="393" t="b">
        <f t="shared" si="64"/>
        <v>1</v>
      </c>
      <c r="T100" s="112"/>
      <c r="U100" s="112"/>
      <c r="V100" s="112"/>
    </row>
    <row r="101" spans="1:23" ht="12.75" customHeight="1" x14ac:dyDescent="0.25">
      <c r="A101" s="159" t="str">
        <f>'2-Expenditures'!A101</f>
        <v>Y</v>
      </c>
      <c r="B101" s="342" t="str">
        <f ca="1">IF(A101="N",B100,IF(LEN(B100)&lt;&gt;1,"A",IFERROR(CHAR(CODE(LOOKUP(2,1/($B$94:OFFSET(B101,-1,0)&lt;&gt;""),$B$94:OFFSET(B101,-1,0)))+1),"A")))</f>
        <v>G</v>
      </c>
      <c r="C101" s="449" t="str">
        <f>'2-Expenditures'!C101</f>
        <v>4WD Travel Mileage</v>
      </c>
      <c r="D101" s="459"/>
      <c r="E101" s="145">
        <f t="shared" si="54"/>
        <v>0</v>
      </c>
      <c r="F101" s="145">
        <f t="shared" si="55"/>
        <v>0</v>
      </c>
      <c r="G101" s="145">
        <f t="shared" si="56"/>
        <v>0</v>
      </c>
      <c r="H101" s="145">
        <f t="shared" si="57"/>
        <v>0</v>
      </c>
      <c r="I101" s="146">
        <f>'2-Expenditures'!I101</f>
        <v>0</v>
      </c>
      <c r="J101" s="410"/>
      <c r="K101" s="406">
        <f>SUM(I101:J101)</f>
        <v>0</v>
      </c>
      <c r="L101" s="537" t="s">
        <v>1586</v>
      </c>
      <c r="M101" s="156" t="b">
        <f t="shared" si="62"/>
        <v>1</v>
      </c>
      <c r="O101" s="392">
        <f t="shared" si="58"/>
        <v>1</v>
      </c>
      <c r="P101" s="392">
        <f t="shared" si="59"/>
        <v>0</v>
      </c>
      <c r="Q101" s="392">
        <f t="shared" si="60"/>
        <v>0</v>
      </c>
      <c r="R101" s="392">
        <f t="shared" si="61"/>
        <v>0</v>
      </c>
      <c r="S101" s="393" t="b">
        <f t="shared" si="64"/>
        <v>1</v>
      </c>
      <c r="T101" s="112"/>
      <c r="U101" s="112"/>
      <c r="V101" s="112"/>
    </row>
    <row r="102" spans="1:23" s="111" customFormat="1" ht="12.75" hidden="1" customHeight="1" outlineLevel="1" x14ac:dyDescent="0.25">
      <c r="A102" s="159" t="str">
        <f>'2-Expenditures'!A102</f>
        <v>N</v>
      </c>
      <c r="B102" s="342" t="str">
        <f ca="1">IF(A102="N",B101,IF(LEN(B101)&lt;&gt;1,"A",IFERROR(CHAR(CODE(LOOKUP(2,1/($B$94:OFFSET(B102,-1,0)&lt;&gt;""),$B$94:OFFSET(B102,-1,0)))+1),"A")))</f>
        <v>G</v>
      </c>
      <c r="C102" s="449" t="str">
        <f>'2-Expenditures'!C102</f>
        <v>GenTax Programming</v>
      </c>
      <c r="D102" s="459"/>
      <c r="E102" s="145">
        <f t="shared" si="54"/>
        <v>0</v>
      </c>
      <c r="F102" s="145">
        <f t="shared" si="55"/>
        <v>0</v>
      </c>
      <c r="G102" s="145">
        <f t="shared" si="56"/>
        <v>0</v>
      </c>
      <c r="H102" s="145">
        <f t="shared" si="57"/>
        <v>0</v>
      </c>
      <c r="I102" s="146">
        <f>'2-Expenditures'!I102</f>
        <v>0</v>
      </c>
      <c r="J102" s="410"/>
      <c r="K102" s="406">
        <f t="shared" si="63"/>
        <v>0</v>
      </c>
      <c r="L102" s="537" t="s">
        <v>1586</v>
      </c>
      <c r="M102" s="156" t="b">
        <f t="shared" si="62"/>
        <v>1</v>
      </c>
      <c r="N102"/>
      <c r="O102" s="392">
        <f t="shared" si="58"/>
        <v>1</v>
      </c>
      <c r="P102" s="392">
        <f t="shared" si="59"/>
        <v>0</v>
      </c>
      <c r="Q102" s="392">
        <f t="shared" si="60"/>
        <v>0</v>
      </c>
      <c r="R102" s="392">
        <f t="shared" si="61"/>
        <v>0</v>
      </c>
      <c r="S102" s="393" t="b">
        <f t="shared" si="64"/>
        <v>1</v>
      </c>
      <c r="T102" s="102"/>
      <c r="U102" s="102"/>
      <c r="V102" s="102"/>
      <c r="W102" s="112"/>
    </row>
    <row r="103" spans="1:23" s="111" customFormat="1" ht="12.75" hidden="1" customHeight="1" outlineLevel="1" x14ac:dyDescent="0.25">
      <c r="A103" s="159" t="str">
        <f>'2-Expenditures'!A103</f>
        <v>N</v>
      </c>
      <c r="B103" s="342" t="str">
        <f ca="1">IF(A103="N",B102,IF(LEN(B102)&lt;&gt;1,"A",IFERROR(CHAR(CODE(LOOKUP(2,1/($B$94:OFFSET(B103,-1,0)&lt;&gt;""),$B$94:OFFSET(B103,-1,0)))+1),"A")))</f>
        <v>G</v>
      </c>
      <c r="C103" s="449" t="str">
        <f>'2-Expenditures'!C103</f>
        <v>ISD Programming Support</v>
      </c>
      <c r="D103" s="459"/>
      <c r="E103" s="145">
        <f t="shared" si="54"/>
        <v>0</v>
      </c>
      <c r="F103" s="145">
        <f t="shared" si="55"/>
        <v>0</v>
      </c>
      <c r="G103" s="145">
        <f t="shared" si="56"/>
        <v>0</v>
      </c>
      <c r="H103" s="145">
        <f t="shared" si="57"/>
        <v>0</v>
      </c>
      <c r="I103" s="146">
        <f>'2-Expenditures'!I103</f>
        <v>0</v>
      </c>
      <c r="J103" s="410"/>
      <c r="K103" s="406">
        <f t="shared" si="63"/>
        <v>0</v>
      </c>
      <c r="L103" s="537" t="s">
        <v>1586</v>
      </c>
      <c r="M103" s="156" t="b">
        <f t="shared" si="62"/>
        <v>1</v>
      </c>
      <c r="N103"/>
      <c r="O103" s="392">
        <f t="shared" si="58"/>
        <v>1</v>
      </c>
      <c r="P103" s="392">
        <f t="shared" si="59"/>
        <v>0</v>
      </c>
      <c r="Q103" s="392">
        <f t="shared" si="60"/>
        <v>0</v>
      </c>
      <c r="R103" s="392">
        <f t="shared" si="61"/>
        <v>0</v>
      </c>
      <c r="S103" s="393" t="b">
        <f t="shared" si="64"/>
        <v>1</v>
      </c>
      <c r="T103" s="112"/>
      <c r="U103" s="112"/>
      <c r="V103" s="112"/>
      <c r="W103" s="112"/>
    </row>
    <row r="104" spans="1:23" s="111" customFormat="1" ht="12.75" hidden="1" customHeight="1" outlineLevel="1" x14ac:dyDescent="0.25">
      <c r="A104" s="159" t="str">
        <f>'2-Expenditures'!A104</f>
        <v>N</v>
      </c>
      <c r="B104" s="342" t="str">
        <f ca="1">IF(A104="N",B103,IF(LEN(B103)&lt;&gt;1,"A",IFERROR(CHAR(CODE(LOOKUP(2,1/($B$94:OFFSET(B104,-1,0)&lt;&gt;""),$B$94:OFFSET(B104,-1,0)))+1),"A")))</f>
        <v>G</v>
      </c>
      <c r="C104" s="449" t="str">
        <f>'2-Expenditures'!C104</f>
        <v>Office of Research and Analysis</v>
      </c>
      <c r="D104" s="459"/>
      <c r="E104" s="145">
        <f t="shared" si="54"/>
        <v>0</v>
      </c>
      <c r="F104" s="145">
        <f t="shared" si="55"/>
        <v>0</v>
      </c>
      <c r="G104" s="145">
        <f t="shared" si="56"/>
        <v>0</v>
      </c>
      <c r="H104" s="145">
        <f t="shared" si="57"/>
        <v>0</v>
      </c>
      <c r="I104" s="146">
        <f>'2-Expenditures'!I104</f>
        <v>0</v>
      </c>
      <c r="J104" s="410"/>
      <c r="K104" s="406">
        <f t="shared" si="63"/>
        <v>0</v>
      </c>
      <c r="L104" s="537" t="s">
        <v>1586</v>
      </c>
      <c r="M104" s="156" t="b">
        <f t="shared" si="62"/>
        <v>1</v>
      </c>
      <c r="N104"/>
      <c r="O104" s="392">
        <f t="shared" si="58"/>
        <v>1</v>
      </c>
      <c r="P104" s="392">
        <f t="shared" si="59"/>
        <v>0</v>
      </c>
      <c r="Q104" s="392">
        <f t="shared" si="60"/>
        <v>0</v>
      </c>
      <c r="R104" s="392">
        <f t="shared" si="61"/>
        <v>0</v>
      </c>
      <c r="S104" s="393" t="b">
        <f t="shared" si="64"/>
        <v>1</v>
      </c>
      <c r="T104" s="112"/>
      <c r="U104" s="112"/>
      <c r="V104" s="112"/>
      <c r="W104" s="112"/>
    </row>
    <row r="105" spans="1:23" s="111" customFormat="1" ht="12.75" hidden="1" customHeight="1" outlineLevel="1" x14ac:dyDescent="0.25">
      <c r="A105" s="159" t="str">
        <f>'2-Expenditures'!A105</f>
        <v>N</v>
      </c>
      <c r="B105" s="342" t="str">
        <f ca="1">IF(A105="N",B104,IF(LEN(B104)&lt;&gt;1,"A",IFERROR(CHAR(CODE(LOOKUP(2,1/($B$94:OFFSET(B105,-1,0)&lt;&gt;""),$B$94:OFFSET(B105,-1,0)))+1),"A")))</f>
        <v>G</v>
      </c>
      <c r="C105" s="449" t="str">
        <f>'2-Expenditures'!C105</f>
        <v>User Acceptance Testing</v>
      </c>
      <c r="D105" s="459"/>
      <c r="E105" s="145">
        <f t="shared" si="54"/>
        <v>0</v>
      </c>
      <c r="F105" s="145">
        <f t="shared" si="55"/>
        <v>0</v>
      </c>
      <c r="G105" s="145">
        <f t="shared" si="56"/>
        <v>0</v>
      </c>
      <c r="H105" s="145">
        <f t="shared" si="57"/>
        <v>0</v>
      </c>
      <c r="I105" s="146">
        <f>'2-Expenditures'!I105</f>
        <v>0</v>
      </c>
      <c r="J105" s="410"/>
      <c r="K105" s="406">
        <f t="shared" si="63"/>
        <v>0</v>
      </c>
      <c r="L105" s="537" t="s">
        <v>1586</v>
      </c>
      <c r="M105" s="156" t="b">
        <f t="shared" si="62"/>
        <v>1</v>
      </c>
      <c r="N105"/>
      <c r="O105" s="392">
        <f t="shared" si="58"/>
        <v>1</v>
      </c>
      <c r="P105" s="392">
        <f t="shared" si="59"/>
        <v>0</v>
      </c>
      <c r="Q105" s="392">
        <f t="shared" si="60"/>
        <v>0</v>
      </c>
      <c r="R105" s="392">
        <f t="shared" si="61"/>
        <v>0</v>
      </c>
      <c r="S105" s="393" t="b">
        <f t="shared" si="64"/>
        <v>1</v>
      </c>
      <c r="T105" s="112"/>
      <c r="U105" s="112"/>
      <c r="V105" s="112"/>
      <c r="W105" s="112"/>
    </row>
    <row r="106" spans="1:23" s="111" customFormat="1" ht="13.5" hidden="1" customHeight="1" outlineLevel="1" x14ac:dyDescent="0.25">
      <c r="A106" s="159" t="str">
        <f>'2-Expenditures'!A106</f>
        <v>N</v>
      </c>
      <c r="B106" s="342" t="str">
        <f ca="1">IF(A106="N",B105,IF(LEN(B105)&lt;&gt;1,"A",IFERROR(CHAR(CODE(LOOKUP(2,1/($B$94:OFFSET(B106,-1,0)&lt;&gt;""),$B$94:OFFSET(B106,-1,0)))+1),"A")))</f>
        <v>G</v>
      </c>
      <c r="C106" s="450" t="str">
        <f>'2-Expenditures'!C106</f>
        <v>DRIVES Programming (Budget Year)</v>
      </c>
      <c r="D106" s="460"/>
      <c r="E106" s="145">
        <f t="shared" si="54"/>
        <v>0</v>
      </c>
      <c r="F106" s="145">
        <f t="shared" si="55"/>
        <v>0</v>
      </c>
      <c r="G106" s="145">
        <f t="shared" si="56"/>
        <v>0</v>
      </c>
      <c r="H106" s="145">
        <f t="shared" si="57"/>
        <v>0</v>
      </c>
      <c r="I106" s="146">
        <f>'2-Expenditures'!I106</f>
        <v>0</v>
      </c>
      <c r="J106" s="410"/>
      <c r="K106" s="406">
        <f t="shared" si="63"/>
        <v>0</v>
      </c>
      <c r="L106" s="537" t="s">
        <v>1586</v>
      </c>
      <c r="M106" s="156" t="b">
        <f t="shared" si="62"/>
        <v>1</v>
      </c>
      <c r="N106"/>
      <c r="O106" s="392">
        <f t="shared" si="58"/>
        <v>1</v>
      </c>
      <c r="P106" s="392">
        <f t="shared" si="59"/>
        <v>0</v>
      </c>
      <c r="Q106" s="392">
        <f t="shared" si="60"/>
        <v>0</v>
      </c>
      <c r="R106" s="392">
        <f t="shared" si="61"/>
        <v>0</v>
      </c>
      <c r="S106" s="393" t="b">
        <f t="shared" si="64"/>
        <v>1</v>
      </c>
      <c r="T106" s="112"/>
      <c r="U106" s="112"/>
      <c r="V106" s="112"/>
      <c r="W106" s="112"/>
    </row>
    <row r="107" spans="1:23" s="111" customFormat="1" ht="13.5" customHeight="1" collapsed="1" x14ac:dyDescent="0.25">
      <c r="A107" s="159" t="str">
        <f>'2-Expenditures'!A107</f>
        <v>N</v>
      </c>
      <c r="B107" s="342" t="str">
        <f ca="1">IF(A107="N",B106,IF(LEN(B106)&lt;&gt;1,"A",IFERROR(CHAR(CODE(LOOKUP(2,1/($B$94:OFFSET(B107,-1,0)&lt;&gt;""),$B$94:OFFSET(B107,-1,0)))+1),"A")))</f>
        <v>G</v>
      </c>
      <c r="C107" s="450">
        <f>'2-Expenditures'!C107</f>
        <v>0</v>
      </c>
      <c r="D107" s="460"/>
      <c r="E107" s="145">
        <f t="shared" si="54"/>
        <v>0</v>
      </c>
      <c r="F107" s="145">
        <f t="shared" si="55"/>
        <v>0</v>
      </c>
      <c r="G107" s="145">
        <f t="shared" si="56"/>
        <v>0</v>
      </c>
      <c r="H107" s="145">
        <f t="shared" si="57"/>
        <v>0</v>
      </c>
      <c r="I107" s="146">
        <f>'2-Expenditures'!I107</f>
        <v>0</v>
      </c>
      <c r="J107" s="410"/>
      <c r="K107" s="406">
        <f t="shared" si="63"/>
        <v>0</v>
      </c>
      <c r="L107" s="537" t="s">
        <v>1586</v>
      </c>
      <c r="M107" s="156" t="b">
        <f t="shared" si="62"/>
        <v>1</v>
      </c>
      <c r="N107"/>
      <c r="O107" s="392">
        <f t="shared" si="58"/>
        <v>1</v>
      </c>
      <c r="P107" s="392">
        <f t="shared" si="59"/>
        <v>0</v>
      </c>
      <c r="Q107" s="392">
        <f t="shared" si="60"/>
        <v>0</v>
      </c>
      <c r="R107" s="392">
        <f t="shared" si="61"/>
        <v>0</v>
      </c>
      <c r="S107" s="393" t="b">
        <f t="shared" si="64"/>
        <v>1</v>
      </c>
      <c r="T107" s="112"/>
      <c r="U107" s="112"/>
      <c r="V107" s="112"/>
      <c r="W107" s="112"/>
    </row>
    <row r="108" spans="1:23" s="111" customFormat="1" ht="13.5" customHeight="1" thickBot="1" x14ac:dyDescent="0.3">
      <c r="A108" s="159" t="str">
        <f>'2-Expenditures'!A108</f>
        <v>N</v>
      </c>
      <c r="B108" s="342" t="str">
        <f ca="1">IF(A108="N",B107,IF(LEN(B107)&lt;&gt;1,"A",IFERROR(CHAR(CODE(LOOKUP(2,1/($B$94:OFFSET(B108,-1,0)&lt;&gt;""),$B$94:OFFSET(B108,-1,0)))+1),"A")))</f>
        <v>G</v>
      </c>
      <c r="C108" s="450">
        <f>'2-Expenditures'!C108</f>
        <v>0</v>
      </c>
      <c r="D108" s="460"/>
      <c r="E108" s="145">
        <f t="shared" si="54"/>
        <v>0</v>
      </c>
      <c r="F108" s="145">
        <f t="shared" si="55"/>
        <v>0</v>
      </c>
      <c r="G108" s="145">
        <f t="shared" si="56"/>
        <v>0</v>
      </c>
      <c r="H108" s="145">
        <f t="shared" si="57"/>
        <v>0</v>
      </c>
      <c r="I108" s="146">
        <f>'2-Expenditures'!I108</f>
        <v>0</v>
      </c>
      <c r="J108" s="424"/>
      <c r="K108" s="406">
        <f t="shared" si="63"/>
        <v>0</v>
      </c>
      <c r="L108" s="537" t="s">
        <v>1586</v>
      </c>
      <c r="M108" s="156" t="b">
        <f t="shared" si="62"/>
        <v>1</v>
      </c>
      <c r="N108"/>
      <c r="O108" s="392">
        <f t="shared" si="58"/>
        <v>1</v>
      </c>
      <c r="P108" s="392">
        <f t="shared" si="59"/>
        <v>0</v>
      </c>
      <c r="Q108" s="392">
        <f t="shared" si="60"/>
        <v>0</v>
      </c>
      <c r="R108" s="392">
        <f t="shared" si="61"/>
        <v>0</v>
      </c>
      <c r="S108" s="393" t="b">
        <f t="shared" si="64"/>
        <v>1</v>
      </c>
      <c r="T108" s="112"/>
      <c r="U108" s="112"/>
      <c r="V108" s="112"/>
      <c r="W108" s="304"/>
    </row>
    <row r="109" spans="1:23" s="111" customFormat="1" ht="13.8" thickTop="1" x14ac:dyDescent="0.25">
      <c r="A109" s="159">
        <f>'2-Expenditures'!A109</f>
        <v>0</v>
      </c>
      <c r="B109" s="344" t="str">
        <f ca="1">IFERROR(CHAR(CODE(LOOKUP(2,1/(B95:OFFSET(B109,-1,0)&lt;&gt;""),B95:OFFSET(B109,-1,0)))+1),"A")</f>
        <v>H</v>
      </c>
      <c r="C109" s="451" t="s">
        <v>1616</v>
      </c>
      <c r="D109" s="461"/>
      <c r="E109" s="366">
        <f ca="1">SUMIFS(E95:OFFSET(E109,-1,0),$A95:OFFSET($A109,-1,0),"Y")</f>
        <v>0</v>
      </c>
      <c r="F109" s="366">
        <f ca="1">SUMIFS(F95:OFFSET(F109,-1,0),$A95:OFFSET($A109,-1,0),"Y")</f>
        <v>0</v>
      </c>
      <c r="G109" s="366">
        <f ca="1">SUMIFS(G95:OFFSET(G109,-1,0),$A95:OFFSET($A109,-1,0),"Y")</f>
        <v>0</v>
      </c>
      <c r="H109" s="366">
        <f ca="1">SUMIFS(H95:OFFSET(H109,-1,0),$A95:OFFSET($A109,-1,0),"Y")</f>
        <v>0</v>
      </c>
      <c r="I109" s="366">
        <f ca="1">SUMIFS(I95:OFFSET(I109,-1,0),$A95:OFFSET($A109,-1,0),"Y")</f>
        <v>0</v>
      </c>
      <c r="J109" s="421">
        <f ca="1">SUMIFS(J95:OFFSET(J109,-1,0),$A95:OFFSET($A109,-1,0),"Y")</f>
        <v>0</v>
      </c>
      <c r="K109" s="366">
        <f ca="1">SUMIFS(K95:OFFSET(K109,-1,0),$A95:OFFSET($A109,-1,0),"Y")</f>
        <v>0</v>
      </c>
      <c r="L109" s="370"/>
      <c r="M109" s="368" t="b">
        <f t="shared" ca="1" si="62"/>
        <v>1</v>
      </c>
      <c r="N109"/>
      <c r="O109" s="392">
        <f ca="1">IF($I109&gt;0,E109/$I109,E$2)</f>
        <v>1</v>
      </c>
      <c r="P109" s="392">
        <f t="shared" ref="P109" ca="1" si="65">IF($I109&gt;0,F109/$I109,F$2)</f>
        <v>0</v>
      </c>
      <c r="Q109" s="392">
        <f t="shared" ref="Q109" ca="1" si="66">IF($I109&gt;0,G109/$I109,G$2)</f>
        <v>0</v>
      </c>
      <c r="R109" s="392">
        <f t="shared" ref="R109" ca="1" si="67">IF($I109&gt;0,H109/$I109,H$2)</f>
        <v>0</v>
      </c>
      <c r="S109" s="390" t="b">
        <f t="shared" ref="S109" ca="1" si="68">SUM(O109:R109)=1</f>
        <v>1</v>
      </c>
      <c r="T109" s="173" t="s">
        <v>1852</v>
      </c>
      <c r="U109" s="173"/>
      <c r="V109" s="173"/>
      <c r="W109" s="112"/>
    </row>
    <row r="110" spans="1:23" s="111" customFormat="1" x14ac:dyDescent="0.25">
      <c r="A110" s="159">
        <f>'2-Expenditures'!A110</f>
        <v>0</v>
      </c>
      <c r="B110" s="112"/>
      <c r="C110" s="112"/>
      <c r="D110" s="112"/>
      <c r="E110" s="112"/>
      <c r="F110" s="112"/>
      <c r="G110" s="112"/>
      <c r="H110" s="112"/>
      <c r="I110" s="112"/>
      <c r="J110" s="112"/>
      <c r="K110" s="112"/>
      <c r="L110" s="535"/>
      <c r="M110" s="151"/>
      <c r="N110"/>
      <c r="O110" s="486"/>
      <c r="P110" s="486"/>
      <c r="Q110" s="486"/>
      <c r="R110" s="486"/>
      <c r="S110" s="381"/>
      <c r="T110" s="112"/>
      <c r="U110" s="112"/>
      <c r="V110" s="112"/>
      <c r="W110" s="112"/>
    </row>
    <row r="111" spans="1:23" s="304" customFormat="1" ht="19.95" customHeight="1" x14ac:dyDescent="0.25">
      <c r="A111" s="313">
        <f>'2-Expenditures'!A111</f>
        <v>0</v>
      </c>
      <c r="B111" s="114" t="s">
        <v>1696</v>
      </c>
      <c r="C111" s="363"/>
      <c r="D111" s="363"/>
      <c r="E111" s="302"/>
      <c r="F111" s="302"/>
      <c r="G111" s="302"/>
      <c r="H111" s="302"/>
      <c r="I111" s="302"/>
      <c r="J111" s="302"/>
      <c r="K111" s="302"/>
      <c r="L111" s="363"/>
      <c r="M111" s="302"/>
      <c r="N111"/>
      <c r="O111" s="488"/>
      <c r="P111" s="488"/>
      <c r="Q111" s="488"/>
      <c r="R111" s="488"/>
      <c r="S111" s="303"/>
      <c r="W111" s="112"/>
    </row>
    <row r="112" spans="1:23" s="111" customFormat="1" ht="26.4" x14ac:dyDescent="0.25">
      <c r="A112" s="159" t="str">
        <f>'2-Expenditures'!A112</f>
        <v>Include?</v>
      </c>
      <c r="B112" s="339" t="s">
        <v>1612</v>
      </c>
      <c r="C112" s="382" t="s">
        <v>1613</v>
      </c>
      <c r="D112" s="462"/>
      <c r="E112" s="402" t="s">
        <v>1589</v>
      </c>
      <c r="F112" s="402" t="s">
        <v>1590</v>
      </c>
      <c r="G112" s="402" t="s">
        <v>1591</v>
      </c>
      <c r="H112" s="402" t="s">
        <v>1592</v>
      </c>
      <c r="I112" s="341" t="s">
        <v>1609</v>
      </c>
      <c r="J112" s="412" t="s">
        <v>1588</v>
      </c>
      <c r="K112" s="341" t="s">
        <v>1633</v>
      </c>
      <c r="L112" s="546" t="s">
        <v>1632</v>
      </c>
      <c r="M112" s="341" t="s">
        <v>1724</v>
      </c>
      <c r="N112"/>
      <c r="O112" s="387" t="s">
        <v>1589</v>
      </c>
      <c r="P112" s="387" t="s">
        <v>1590</v>
      </c>
      <c r="Q112" s="387" t="s">
        <v>1591</v>
      </c>
      <c r="R112" s="387" t="s">
        <v>1592</v>
      </c>
      <c r="S112" s="388" t="s">
        <v>1724</v>
      </c>
      <c r="T112" s="112"/>
      <c r="U112" s="112"/>
      <c r="V112" s="112"/>
      <c r="W112" s="112"/>
    </row>
    <row r="113" spans="1:23" s="111" customFormat="1" x14ac:dyDescent="0.25">
      <c r="A113" s="159" t="str">
        <f>'2-Expenditures'!A113</f>
        <v>Y</v>
      </c>
      <c r="B113" s="342" t="str">
        <f ca="1">IF(A113="N",B112,IF(LEN(B112)&lt;&gt;1,"A",IFERROR(CHAR(CODE(LOOKUP(2,1/($B$112:OFFSET(B113,-1,0)&lt;&gt;""),$B$112:OFFSET(B113,-1,0)))+1),"A")))</f>
        <v>A</v>
      </c>
      <c r="C113" s="464">
        <f>'2-Expenditures'!C113</f>
        <v>0</v>
      </c>
      <c r="D113" s="463"/>
      <c r="E113" s="145">
        <f t="shared" ref="E113:E127" si="69">$I113*O113</f>
        <v>0</v>
      </c>
      <c r="F113" s="145">
        <f t="shared" ref="F113:F127" si="70">$I113*P113</f>
        <v>0</v>
      </c>
      <c r="G113" s="145">
        <f t="shared" ref="G113:G127" si="71">$I113*Q113</f>
        <v>0</v>
      </c>
      <c r="H113" s="145">
        <f t="shared" ref="H113:H127" si="72">$I113*R113</f>
        <v>0</v>
      </c>
      <c r="I113" s="143">
        <f>'2-Expenditures'!I113</f>
        <v>0</v>
      </c>
      <c r="J113" s="423"/>
      <c r="K113" s="419">
        <f>SUM(I113:J113)</f>
        <v>0</v>
      </c>
      <c r="L113" s="538"/>
      <c r="M113" s="156" t="b">
        <f t="shared" ref="M113:M128" si="73">SUM(E113:H113)=I113</f>
        <v>1</v>
      </c>
      <c r="N113"/>
      <c r="O113" s="392">
        <f t="shared" ref="O113:O127" si="74">E$2</f>
        <v>1</v>
      </c>
      <c r="P113" s="392">
        <f t="shared" ref="P113:P127" si="75">F$2</f>
        <v>0</v>
      </c>
      <c r="Q113" s="392">
        <f t="shared" ref="Q113:Q127" si="76">G$2</f>
        <v>0</v>
      </c>
      <c r="R113" s="392">
        <f t="shared" ref="R113:R127" si="77">H$2</f>
        <v>0</v>
      </c>
      <c r="S113" s="393" t="b">
        <f>SUM(O113:R113)=1</f>
        <v>1</v>
      </c>
      <c r="T113" s="104"/>
      <c r="U113" s="104"/>
      <c r="V113" s="104"/>
      <c r="W113" s="112"/>
    </row>
    <row r="114" spans="1:23" s="111" customFormat="1" ht="12.75" customHeight="1" x14ac:dyDescent="0.25">
      <c r="A114" s="159" t="str">
        <f>'2-Expenditures'!A114</f>
        <v>Y</v>
      </c>
      <c r="B114" s="342" t="str">
        <f ca="1">IF(A114="N",B113,IF(LEN(B113)&lt;&gt;1,"A",IFERROR(CHAR(CODE(LOOKUP(2,1/($B$112:OFFSET(B114,-1,0)&lt;&gt;""),$B$112:OFFSET(B114,-1,0)))+1),"A")))</f>
        <v>B</v>
      </c>
      <c r="C114" s="464">
        <f>'2-Expenditures'!C114</f>
        <v>0</v>
      </c>
      <c r="D114" s="463"/>
      <c r="E114" s="145">
        <f t="shared" si="69"/>
        <v>0</v>
      </c>
      <c r="F114" s="145">
        <f t="shared" si="70"/>
        <v>0</v>
      </c>
      <c r="G114" s="145">
        <f t="shared" si="71"/>
        <v>0</v>
      </c>
      <c r="H114" s="145">
        <f t="shared" si="72"/>
        <v>0</v>
      </c>
      <c r="I114" s="143">
        <f>'2-Expenditures'!I114</f>
        <v>0</v>
      </c>
      <c r="J114" s="410"/>
      <c r="K114" s="153">
        <f>SUM(I114:J114)</f>
        <v>0</v>
      </c>
      <c r="L114" s="538"/>
      <c r="M114" s="156" t="b">
        <f t="shared" si="73"/>
        <v>1</v>
      </c>
      <c r="N114"/>
      <c r="O114" s="392">
        <f t="shared" si="74"/>
        <v>1</v>
      </c>
      <c r="P114" s="392">
        <f t="shared" si="75"/>
        <v>0</v>
      </c>
      <c r="Q114" s="392">
        <f t="shared" si="76"/>
        <v>0</v>
      </c>
      <c r="R114" s="392">
        <f t="shared" si="77"/>
        <v>0</v>
      </c>
      <c r="S114" s="393" t="b">
        <f t="shared" ref="S114:S127" si="78">SUM(O114:R114)=1</f>
        <v>1</v>
      </c>
      <c r="T114" s="104"/>
      <c r="U114" s="104"/>
      <c r="V114" s="104"/>
      <c r="W114" s="112"/>
    </row>
    <row r="115" spans="1:23" s="111" customFormat="1" ht="12.75" customHeight="1" x14ac:dyDescent="0.25">
      <c r="A115" s="159" t="str">
        <f>'2-Expenditures'!A115</f>
        <v>Y</v>
      </c>
      <c r="B115" s="342" t="str">
        <f ca="1">IF(A115="N",B114,IF(LEN(B114)&lt;&gt;1,"A",IFERROR(CHAR(CODE(LOOKUP(2,1/($B$112:OFFSET(B115,-1,0)&lt;&gt;""),$B$112:OFFSET(B115,-1,0)))+1),"A")))</f>
        <v>C</v>
      </c>
      <c r="C115" s="464">
        <f>'2-Expenditures'!C115</f>
        <v>0</v>
      </c>
      <c r="D115" s="463"/>
      <c r="E115" s="145">
        <f t="shared" si="69"/>
        <v>0</v>
      </c>
      <c r="F115" s="145">
        <f t="shared" si="70"/>
        <v>0</v>
      </c>
      <c r="G115" s="145">
        <f t="shared" si="71"/>
        <v>0</v>
      </c>
      <c r="H115" s="145">
        <f t="shared" si="72"/>
        <v>0</v>
      </c>
      <c r="I115" s="143">
        <f>'2-Expenditures'!I115</f>
        <v>0</v>
      </c>
      <c r="J115" s="410"/>
      <c r="K115" s="153">
        <f>SUM(I115:J115)</f>
        <v>0</v>
      </c>
      <c r="L115" s="538"/>
      <c r="M115" s="156" t="b">
        <f t="shared" si="73"/>
        <v>1</v>
      </c>
      <c r="N115"/>
      <c r="O115" s="392">
        <f t="shared" si="74"/>
        <v>1</v>
      </c>
      <c r="P115" s="392">
        <f t="shared" si="75"/>
        <v>0</v>
      </c>
      <c r="Q115" s="392">
        <f t="shared" si="76"/>
        <v>0</v>
      </c>
      <c r="R115" s="392">
        <f t="shared" si="77"/>
        <v>0</v>
      </c>
      <c r="S115" s="393" t="b">
        <f t="shared" si="78"/>
        <v>1</v>
      </c>
      <c r="T115" s="112"/>
      <c r="U115" s="112"/>
      <c r="V115" s="112"/>
      <c r="W115" s="112"/>
    </row>
    <row r="116" spans="1:23" s="111" customFormat="1" ht="12.75" customHeight="1" x14ac:dyDescent="0.25">
      <c r="A116" s="159" t="str">
        <f>'2-Expenditures'!A116</f>
        <v>Y</v>
      </c>
      <c r="B116" s="342" t="str">
        <f ca="1">IF(A116="N",B115,IF(LEN(B115)&lt;&gt;1,"A",IFERROR(CHAR(CODE(LOOKUP(2,1/($B$112:OFFSET(B116,-1,0)&lt;&gt;""),$B$112:OFFSET(B116,-1,0)))+1),"A")))</f>
        <v>D</v>
      </c>
      <c r="C116" s="464">
        <f>'2-Expenditures'!C116</f>
        <v>0</v>
      </c>
      <c r="D116" s="463"/>
      <c r="E116" s="145">
        <f t="shared" si="69"/>
        <v>0</v>
      </c>
      <c r="F116" s="145">
        <f t="shared" si="70"/>
        <v>0</v>
      </c>
      <c r="G116" s="145">
        <f t="shared" si="71"/>
        <v>0</v>
      </c>
      <c r="H116" s="145">
        <f t="shared" si="72"/>
        <v>0</v>
      </c>
      <c r="I116" s="143">
        <f>'2-Expenditures'!I116</f>
        <v>0</v>
      </c>
      <c r="J116" s="410"/>
      <c r="K116" s="153">
        <f>SUM(I116:J116)</f>
        <v>0</v>
      </c>
      <c r="L116" s="538"/>
      <c r="M116" s="156" t="b">
        <f t="shared" si="73"/>
        <v>1</v>
      </c>
      <c r="N116"/>
      <c r="O116" s="392">
        <f t="shared" si="74"/>
        <v>1</v>
      </c>
      <c r="P116" s="392">
        <f t="shared" si="75"/>
        <v>0</v>
      </c>
      <c r="Q116" s="392">
        <f t="shared" si="76"/>
        <v>0</v>
      </c>
      <c r="R116" s="392">
        <f t="shared" si="77"/>
        <v>0</v>
      </c>
      <c r="S116" s="393" t="b">
        <f t="shared" si="78"/>
        <v>1</v>
      </c>
      <c r="T116" s="112"/>
      <c r="U116" s="112"/>
      <c r="V116" s="112"/>
      <c r="W116" s="112"/>
    </row>
    <row r="117" spans="1:23" s="111" customFormat="1" ht="13.5" customHeight="1" thickBot="1" x14ac:dyDescent="0.3">
      <c r="A117" s="159" t="str">
        <f>'2-Expenditures'!A117</f>
        <v>Y</v>
      </c>
      <c r="B117" s="342" t="str">
        <f ca="1">IF(A117="N",B116,IF(LEN(B116)&lt;&gt;1,"A",IFERROR(CHAR(CODE(LOOKUP(2,1/($B$112:OFFSET(B117,-1,0)&lt;&gt;""),$B$112:OFFSET(B117,-1,0)))+1),"A")))</f>
        <v>E</v>
      </c>
      <c r="C117" s="464">
        <f>'2-Expenditures'!C117</f>
        <v>0</v>
      </c>
      <c r="D117" s="463"/>
      <c r="E117" s="145">
        <f t="shared" si="69"/>
        <v>0</v>
      </c>
      <c r="F117" s="145">
        <f t="shared" si="70"/>
        <v>0</v>
      </c>
      <c r="G117" s="145">
        <f t="shared" si="71"/>
        <v>0</v>
      </c>
      <c r="H117" s="145">
        <f t="shared" si="72"/>
        <v>0</v>
      </c>
      <c r="I117" s="143">
        <f>'2-Expenditures'!I117</f>
        <v>0</v>
      </c>
      <c r="J117" s="410"/>
      <c r="K117" s="153">
        <f>SUM(I117:J117)</f>
        <v>0</v>
      </c>
      <c r="L117" s="538"/>
      <c r="M117" s="156" t="b">
        <f t="shared" si="73"/>
        <v>1</v>
      </c>
      <c r="N117"/>
      <c r="O117" s="392">
        <f t="shared" si="74"/>
        <v>1</v>
      </c>
      <c r="P117" s="392">
        <f t="shared" si="75"/>
        <v>0</v>
      </c>
      <c r="Q117" s="392">
        <f t="shared" si="76"/>
        <v>0</v>
      </c>
      <c r="R117" s="392">
        <f t="shared" si="77"/>
        <v>0</v>
      </c>
      <c r="S117" s="393" t="b">
        <f t="shared" si="78"/>
        <v>1</v>
      </c>
      <c r="T117" s="112"/>
      <c r="U117" s="112"/>
      <c r="V117" s="112"/>
      <c r="W117" s="112"/>
    </row>
    <row r="118" spans="1:23" s="111" customFormat="1" ht="13.5" hidden="1" customHeight="1" outlineLevel="1" x14ac:dyDescent="0.25">
      <c r="A118" s="159" t="str">
        <f>'2-Expenditures'!A118</f>
        <v>N</v>
      </c>
      <c r="B118" s="342" t="str">
        <f ca="1">IF(A118="N",B117,IF(LEN(B117)&lt;&gt;1,"A",IFERROR(CHAR(CODE(LOOKUP(2,1/($B$112:OFFSET(B118,-1,0)&lt;&gt;""),$B$112:OFFSET(B118,-1,0)))+1),"A")))</f>
        <v>E</v>
      </c>
      <c r="C118" s="464">
        <f>'2-Expenditures'!C118</f>
        <v>0</v>
      </c>
      <c r="D118" s="463"/>
      <c r="E118" s="145">
        <f t="shared" si="69"/>
        <v>0</v>
      </c>
      <c r="F118" s="145">
        <f t="shared" si="70"/>
        <v>0</v>
      </c>
      <c r="G118" s="145">
        <f t="shared" si="71"/>
        <v>0</v>
      </c>
      <c r="H118" s="145">
        <f t="shared" si="72"/>
        <v>0</v>
      </c>
      <c r="I118" s="143">
        <f>'2-Expenditures'!I118</f>
        <v>0</v>
      </c>
      <c r="J118" s="410"/>
      <c r="K118" s="153">
        <f t="shared" ref="K118:K127" si="79">SUM(I118:J118)</f>
        <v>0</v>
      </c>
      <c r="L118" s="538"/>
      <c r="M118" s="156" t="b">
        <f t="shared" si="73"/>
        <v>1</v>
      </c>
      <c r="N118"/>
      <c r="O118" s="392">
        <f t="shared" si="74"/>
        <v>1</v>
      </c>
      <c r="P118" s="392">
        <f t="shared" si="75"/>
        <v>0</v>
      </c>
      <c r="Q118" s="392">
        <f t="shared" si="76"/>
        <v>0</v>
      </c>
      <c r="R118" s="392">
        <f t="shared" si="77"/>
        <v>0</v>
      </c>
      <c r="S118" s="393" t="b">
        <f t="shared" si="78"/>
        <v>1</v>
      </c>
      <c r="T118" s="112"/>
      <c r="U118" s="112"/>
      <c r="V118" s="112"/>
      <c r="W118" s="112"/>
    </row>
    <row r="119" spans="1:23" s="111" customFormat="1" ht="13.5" hidden="1" customHeight="1" outlineLevel="1" x14ac:dyDescent="0.25">
      <c r="A119" s="159" t="str">
        <f>'2-Expenditures'!A119</f>
        <v>N</v>
      </c>
      <c r="B119" s="342" t="str">
        <f ca="1">IF(A119="N",B118,IF(LEN(B118)&lt;&gt;1,"A",IFERROR(CHAR(CODE(LOOKUP(2,1/($B$112:OFFSET(B119,-1,0)&lt;&gt;""),$B$112:OFFSET(B119,-1,0)))+1),"A")))</f>
        <v>E</v>
      </c>
      <c r="C119" s="464">
        <f>'2-Expenditures'!C119</f>
        <v>0</v>
      </c>
      <c r="D119" s="463"/>
      <c r="E119" s="145">
        <f t="shared" si="69"/>
        <v>0</v>
      </c>
      <c r="F119" s="145">
        <f t="shared" si="70"/>
        <v>0</v>
      </c>
      <c r="G119" s="145">
        <f t="shared" si="71"/>
        <v>0</v>
      </c>
      <c r="H119" s="145">
        <f t="shared" si="72"/>
        <v>0</v>
      </c>
      <c r="I119" s="143">
        <f>'2-Expenditures'!I119</f>
        <v>0</v>
      </c>
      <c r="J119" s="410"/>
      <c r="K119" s="153">
        <f t="shared" si="79"/>
        <v>0</v>
      </c>
      <c r="L119" s="538"/>
      <c r="M119" s="156" t="b">
        <f t="shared" si="73"/>
        <v>1</v>
      </c>
      <c r="N119"/>
      <c r="O119" s="392">
        <f t="shared" si="74"/>
        <v>1</v>
      </c>
      <c r="P119" s="392">
        <f t="shared" si="75"/>
        <v>0</v>
      </c>
      <c r="Q119" s="392">
        <f t="shared" si="76"/>
        <v>0</v>
      </c>
      <c r="R119" s="392">
        <f t="shared" si="77"/>
        <v>0</v>
      </c>
      <c r="S119" s="393" t="b">
        <f t="shared" si="78"/>
        <v>1</v>
      </c>
      <c r="T119" s="112"/>
      <c r="U119" s="112"/>
      <c r="V119" s="112"/>
      <c r="W119" s="112"/>
    </row>
    <row r="120" spans="1:23" s="111" customFormat="1" ht="13.5" hidden="1" customHeight="1" outlineLevel="1" x14ac:dyDescent="0.25">
      <c r="A120" s="159" t="str">
        <f>'2-Expenditures'!A120</f>
        <v>N</v>
      </c>
      <c r="B120" s="342" t="str">
        <f ca="1">IF(A120="N",B119,IF(LEN(B119)&lt;&gt;1,"A",IFERROR(CHAR(CODE(LOOKUP(2,1/($B$112:OFFSET(B120,-1,0)&lt;&gt;""),$B$112:OFFSET(B120,-1,0)))+1),"A")))</f>
        <v>E</v>
      </c>
      <c r="C120" s="464">
        <f>'2-Expenditures'!C120</f>
        <v>0</v>
      </c>
      <c r="D120" s="463"/>
      <c r="E120" s="145">
        <f t="shared" si="69"/>
        <v>0</v>
      </c>
      <c r="F120" s="145">
        <f t="shared" si="70"/>
        <v>0</v>
      </c>
      <c r="G120" s="145">
        <f t="shared" si="71"/>
        <v>0</v>
      </c>
      <c r="H120" s="145">
        <f t="shared" si="72"/>
        <v>0</v>
      </c>
      <c r="I120" s="143">
        <f>'2-Expenditures'!I120</f>
        <v>0</v>
      </c>
      <c r="J120" s="410"/>
      <c r="K120" s="153">
        <f t="shared" si="79"/>
        <v>0</v>
      </c>
      <c r="L120" s="538"/>
      <c r="M120" s="156" t="b">
        <f t="shared" si="73"/>
        <v>1</v>
      </c>
      <c r="N120"/>
      <c r="O120" s="392">
        <f t="shared" si="74"/>
        <v>1</v>
      </c>
      <c r="P120" s="392">
        <f t="shared" si="75"/>
        <v>0</v>
      </c>
      <c r="Q120" s="392">
        <f t="shared" si="76"/>
        <v>0</v>
      </c>
      <c r="R120" s="392">
        <f t="shared" si="77"/>
        <v>0</v>
      </c>
      <c r="S120" s="393" t="b">
        <f t="shared" si="78"/>
        <v>1</v>
      </c>
      <c r="T120" s="112"/>
      <c r="U120" s="112"/>
      <c r="V120" s="112"/>
      <c r="W120" s="112"/>
    </row>
    <row r="121" spans="1:23" s="111" customFormat="1" ht="13.5" hidden="1" customHeight="1" outlineLevel="1" x14ac:dyDescent="0.25">
      <c r="A121" s="159" t="str">
        <f>'2-Expenditures'!A121</f>
        <v>N</v>
      </c>
      <c r="B121" s="342" t="str">
        <f ca="1">IF(A121="N",B120,IF(LEN(B120)&lt;&gt;1,"A",IFERROR(CHAR(CODE(LOOKUP(2,1/($B$112:OFFSET(B121,-1,0)&lt;&gt;""),$B$112:OFFSET(B121,-1,0)))+1),"A")))</f>
        <v>E</v>
      </c>
      <c r="C121" s="464">
        <f>'2-Expenditures'!C121</f>
        <v>0</v>
      </c>
      <c r="D121" s="463"/>
      <c r="E121" s="145">
        <f t="shared" si="69"/>
        <v>0</v>
      </c>
      <c r="F121" s="145">
        <f t="shared" si="70"/>
        <v>0</v>
      </c>
      <c r="G121" s="145">
        <f t="shared" si="71"/>
        <v>0</v>
      </c>
      <c r="H121" s="145">
        <f t="shared" si="72"/>
        <v>0</v>
      </c>
      <c r="I121" s="143">
        <f>'2-Expenditures'!I121</f>
        <v>0</v>
      </c>
      <c r="J121" s="410"/>
      <c r="K121" s="153">
        <f t="shared" si="79"/>
        <v>0</v>
      </c>
      <c r="L121" s="538"/>
      <c r="M121" s="156" t="b">
        <f t="shared" si="73"/>
        <v>1</v>
      </c>
      <c r="N121"/>
      <c r="O121" s="392">
        <f t="shared" si="74"/>
        <v>1</v>
      </c>
      <c r="P121" s="392">
        <f t="shared" si="75"/>
        <v>0</v>
      </c>
      <c r="Q121" s="392">
        <f t="shared" si="76"/>
        <v>0</v>
      </c>
      <c r="R121" s="392">
        <f t="shared" si="77"/>
        <v>0</v>
      </c>
      <c r="S121" s="393" t="b">
        <f t="shared" si="78"/>
        <v>1</v>
      </c>
      <c r="T121" s="112"/>
      <c r="U121" s="112"/>
      <c r="V121" s="112"/>
      <c r="W121" s="112"/>
    </row>
    <row r="122" spans="1:23" s="111" customFormat="1" ht="13.5" hidden="1" customHeight="1" outlineLevel="1" x14ac:dyDescent="0.25">
      <c r="A122" s="159" t="str">
        <f>'2-Expenditures'!A122</f>
        <v>N</v>
      </c>
      <c r="B122" s="342" t="str">
        <f ca="1">IF(A122="N",B121,IF(LEN(B121)&lt;&gt;1,"A",IFERROR(CHAR(CODE(LOOKUP(2,1/($B$112:OFFSET(B122,-1,0)&lt;&gt;""),$B$112:OFFSET(B122,-1,0)))+1),"A")))</f>
        <v>E</v>
      </c>
      <c r="C122" s="464">
        <f>'2-Expenditures'!C122</f>
        <v>0</v>
      </c>
      <c r="D122" s="463"/>
      <c r="E122" s="145">
        <f t="shared" si="69"/>
        <v>0</v>
      </c>
      <c r="F122" s="145">
        <f t="shared" si="70"/>
        <v>0</v>
      </c>
      <c r="G122" s="145">
        <f t="shared" si="71"/>
        <v>0</v>
      </c>
      <c r="H122" s="145">
        <f t="shared" si="72"/>
        <v>0</v>
      </c>
      <c r="I122" s="143">
        <f>'2-Expenditures'!I122</f>
        <v>0</v>
      </c>
      <c r="J122" s="410"/>
      <c r="K122" s="153">
        <f t="shared" si="79"/>
        <v>0</v>
      </c>
      <c r="L122" s="538"/>
      <c r="M122" s="156" t="b">
        <f t="shared" si="73"/>
        <v>1</v>
      </c>
      <c r="N122"/>
      <c r="O122" s="392">
        <f t="shared" si="74"/>
        <v>1</v>
      </c>
      <c r="P122" s="392">
        <f t="shared" si="75"/>
        <v>0</v>
      </c>
      <c r="Q122" s="392">
        <f t="shared" si="76"/>
        <v>0</v>
      </c>
      <c r="R122" s="392">
        <f t="shared" si="77"/>
        <v>0</v>
      </c>
      <c r="S122" s="393" t="b">
        <f t="shared" si="78"/>
        <v>1</v>
      </c>
      <c r="T122" s="112"/>
      <c r="U122" s="112"/>
      <c r="V122" s="112"/>
      <c r="W122" s="112"/>
    </row>
    <row r="123" spans="1:23" s="111" customFormat="1" ht="13.5" hidden="1" customHeight="1" outlineLevel="1" x14ac:dyDescent="0.25">
      <c r="A123" s="159" t="str">
        <f>'2-Expenditures'!A123</f>
        <v>N</v>
      </c>
      <c r="B123" s="342" t="str">
        <f ca="1">IF(A123="N",B122,IF(LEN(B122)&lt;&gt;1,"A",IFERROR(CHAR(CODE(LOOKUP(2,1/($B$112:OFFSET(B123,-1,0)&lt;&gt;""),$B$112:OFFSET(B123,-1,0)))+1),"A")))</f>
        <v>E</v>
      </c>
      <c r="C123" s="464">
        <f>'2-Expenditures'!C123</f>
        <v>0</v>
      </c>
      <c r="D123" s="463"/>
      <c r="E123" s="145">
        <f t="shared" si="69"/>
        <v>0</v>
      </c>
      <c r="F123" s="145">
        <f t="shared" si="70"/>
        <v>0</v>
      </c>
      <c r="G123" s="145">
        <f t="shared" si="71"/>
        <v>0</v>
      </c>
      <c r="H123" s="145">
        <f t="shared" si="72"/>
        <v>0</v>
      </c>
      <c r="I123" s="143">
        <f>'2-Expenditures'!I123</f>
        <v>0</v>
      </c>
      <c r="J123" s="410"/>
      <c r="K123" s="153">
        <f t="shared" si="79"/>
        <v>0</v>
      </c>
      <c r="L123" s="538"/>
      <c r="M123" s="156" t="b">
        <f t="shared" si="73"/>
        <v>1</v>
      </c>
      <c r="N123"/>
      <c r="O123" s="392">
        <f t="shared" si="74"/>
        <v>1</v>
      </c>
      <c r="P123" s="392">
        <f t="shared" si="75"/>
        <v>0</v>
      </c>
      <c r="Q123" s="392">
        <f t="shared" si="76"/>
        <v>0</v>
      </c>
      <c r="R123" s="392">
        <f t="shared" si="77"/>
        <v>0</v>
      </c>
      <c r="S123" s="393" t="b">
        <f t="shared" si="78"/>
        <v>1</v>
      </c>
      <c r="T123" s="112"/>
      <c r="U123" s="112"/>
      <c r="V123" s="112"/>
      <c r="W123" s="112"/>
    </row>
    <row r="124" spans="1:23" s="111" customFormat="1" ht="13.5" hidden="1" customHeight="1" outlineLevel="1" x14ac:dyDescent="0.25">
      <c r="A124" s="159" t="str">
        <f>'2-Expenditures'!A124</f>
        <v>N</v>
      </c>
      <c r="B124" s="342" t="str">
        <f ca="1">IF(A124="N",B123,IF(LEN(B123)&lt;&gt;1,"A",IFERROR(CHAR(CODE(LOOKUP(2,1/($B$112:OFFSET(B124,-1,0)&lt;&gt;""),$B$112:OFFSET(B124,-1,0)))+1),"A")))</f>
        <v>E</v>
      </c>
      <c r="C124" s="464">
        <f>'2-Expenditures'!C124</f>
        <v>0</v>
      </c>
      <c r="D124" s="463"/>
      <c r="E124" s="145">
        <f t="shared" si="69"/>
        <v>0</v>
      </c>
      <c r="F124" s="145">
        <f t="shared" si="70"/>
        <v>0</v>
      </c>
      <c r="G124" s="145">
        <f t="shared" si="71"/>
        <v>0</v>
      </c>
      <c r="H124" s="145">
        <f t="shared" si="72"/>
        <v>0</v>
      </c>
      <c r="I124" s="143">
        <f>'2-Expenditures'!I124</f>
        <v>0</v>
      </c>
      <c r="J124" s="410"/>
      <c r="K124" s="153">
        <f t="shared" si="79"/>
        <v>0</v>
      </c>
      <c r="L124" s="538"/>
      <c r="M124" s="156" t="b">
        <f t="shared" si="73"/>
        <v>1</v>
      </c>
      <c r="N124"/>
      <c r="O124" s="392">
        <f t="shared" si="74"/>
        <v>1</v>
      </c>
      <c r="P124" s="392">
        <f t="shared" si="75"/>
        <v>0</v>
      </c>
      <c r="Q124" s="392">
        <f t="shared" si="76"/>
        <v>0</v>
      </c>
      <c r="R124" s="392">
        <f t="shared" si="77"/>
        <v>0</v>
      </c>
      <c r="S124" s="393" t="b">
        <f t="shared" si="78"/>
        <v>1</v>
      </c>
      <c r="T124" s="112"/>
      <c r="U124" s="112"/>
      <c r="V124" s="112"/>
      <c r="W124" s="112"/>
    </row>
    <row r="125" spans="1:23" s="111" customFormat="1" ht="13.5" hidden="1" customHeight="1" outlineLevel="1" x14ac:dyDescent="0.25">
      <c r="A125" s="159" t="str">
        <f>'2-Expenditures'!A125</f>
        <v>N</v>
      </c>
      <c r="B125" s="342" t="str">
        <f ca="1">IF(A125="N",B124,IF(LEN(B124)&lt;&gt;1,"A",IFERROR(CHAR(CODE(LOOKUP(2,1/($B$112:OFFSET(B125,-1,0)&lt;&gt;""),$B$112:OFFSET(B125,-1,0)))+1),"A")))</f>
        <v>E</v>
      </c>
      <c r="C125" s="464">
        <f>'2-Expenditures'!C125</f>
        <v>0</v>
      </c>
      <c r="D125" s="463"/>
      <c r="E125" s="145">
        <f t="shared" si="69"/>
        <v>0</v>
      </c>
      <c r="F125" s="145">
        <f t="shared" si="70"/>
        <v>0</v>
      </c>
      <c r="G125" s="145">
        <f t="shared" si="71"/>
        <v>0</v>
      </c>
      <c r="H125" s="145">
        <f t="shared" si="72"/>
        <v>0</v>
      </c>
      <c r="I125" s="143">
        <f>'2-Expenditures'!I125</f>
        <v>0</v>
      </c>
      <c r="J125" s="410"/>
      <c r="K125" s="153">
        <f t="shared" si="79"/>
        <v>0</v>
      </c>
      <c r="L125" s="538"/>
      <c r="M125" s="156" t="b">
        <f t="shared" si="73"/>
        <v>1</v>
      </c>
      <c r="N125"/>
      <c r="O125" s="392">
        <f t="shared" si="74"/>
        <v>1</v>
      </c>
      <c r="P125" s="392">
        <f t="shared" si="75"/>
        <v>0</v>
      </c>
      <c r="Q125" s="392">
        <f t="shared" si="76"/>
        <v>0</v>
      </c>
      <c r="R125" s="392">
        <f t="shared" si="77"/>
        <v>0</v>
      </c>
      <c r="S125" s="393" t="b">
        <f t="shared" si="78"/>
        <v>1</v>
      </c>
      <c r="T125" s="112"/>
      <c r="U125" s="112"/>
      <c r="V125" s="112"/>
      <c r="W125" s="112"/>
    </row>
    <row r="126" spans="1:23" s="111" customFormat="1" ht="13.5" hidden="1" customHeight="1" outlineLevel="1" x14ac:dyDescent="0.25">
      <c r="A126" s="159" t="str">
        <f>'2-Expenditures'!A126</f>
        <v>N</v>
      </c>
      <c r="B126" s="342" t="str">
        <f ca="1">IF(A126="N",B125,IF(LEN(B125)&lt;&gt;1,"A",IFERROR(CHAR(CODE(LOOKUP(2,1/($B$112:OFFSET(B126,-1,0)&lt;&gt;""),$B$112:OFFSET(B126,-1,0)))+1),"A")))</f>
        <v>E</v>
      </c>
      <c r="C126" s="464">
        <f>'2-Expenditures'!C126</f>
        <v>0</v>
      </c>
      <c r="D126" s="463"/>
      <c r="E126" s="145">
        <f t="shared" si="69"/>
        <v>0</v>
      </c>
      <c r="F126" s="145">
        <f t="shared" si="70"/>
        <v>0</v>
      </c>
      <c r="G126" s="145">
        <f t="shared" si="71"/>
        <v>0</v>
      </c>
      <c r="H126" s="145">
        <f t="shared" si="72"/>
        <v>0</v>
      </c>
      <c r="I126" s="143">
        <f>'2-Expenditures'!I126</f>
        <v>0</v>
      </c>
      <c r="J126" s="410"/>
      <c r="K126" s="153">
        <f t="shared" si="79"/>
        <v>0</v>
      </c>
      <c r="L126" s="538"/>
      <c r="M126" s="156" t="b">
        <f t="shared" si="73"/>
        <v>1</v>
      </c>
      <c r="N126"/>
      <c r="O126" s="392">
        <f t="shared" si="74"/>
        <v>1</v>
      </c>
      <c r="P126" s="392">
        <f t="shared" si="75"/>
        <v>0</v>
      </c>
      <c r="Q126" s="392">
        <f t="shared" si="76"/>
        <v>0</v>
      </c>
      <c r="R126" s="392">
        <f t="shared" si="77"/>
        <v>0</v>
      </c>
      <c r="S126" s="393" t="b">
        <f t="shared" si="78"/>
        <v>1</v>
      </c>
      <c r="T126" s="112"/>
      <c r="U126" s="112"/>
      <c r="V126" s="112"/>
      <c r="W126" s="304"/>
    </row>
    <row r="127" spans="1:23" s="111" customFormat="1" ht="13.5" hidden="1" customHeight="1" outlineLevel="1" thickBot="1" x14ac:dyDescent="0.3">
      <c r="A127" s="159" t="str">
        <f>'2-Expenditures'!A127</f>
        <v>N</v>
      </c>
      <c r="B127" s="342" t="str">
        <f ca="1">IF(A127="N",B126,IF(LEN(B126)&lt;&gt;1,"A",IFERROR(CHAR(CODE(LOOKUP(2,1/($B$112:OFFSET(B127,-1,0)&lt;&gt;""),$B$112:OFFSET(B127,-1,0)))+1),"A")))</f>
        <v>E</v>
      </c>
      <c r="C127" s="464">
        <f>'2-Expenditures'!C127</f>
        <v>0</v>
      </c>
      <c r="D127" s="463"/>
      <c r="E127" s="145">
        <f t="shared" si="69"/>
        <v>0</v>
      </c>
      <c r="F127" s="145">
        <f t="shared" si="70"/>
        <v>0</v>
      </c>
      <c r="G127" s="145">
        <f t="shared" si="71"/>
        <v>0</v>
      </c>
      <c r="H127" s="145">
        <f t="shared" si="72"/>
        <v>0</v>
      </c>
      <c r="I127" s="143">
        <f>'2-Expenditures'!I127</f>
        <v>0</v>
      </c>
      <c r="J127" s="410"/>
      <c r="K127" s="153">
        <f t="shared" si="79"/>
        <v>0</v>
      </c>
      <c r="L127" s="538"/>
      <c r="M127" s="156" t="b">
        <f t="shared" si="73"/>
        <v>1</v>
      </c>
      <c r="N127"/>
      <c r="O127" s="392">
        <f t="shared" si="74"/>
        <v>1</v>
      </c>
      <c r="P127" s="392">
        <f t="shared" si="75"/>
        <v>0</v>
      </c>
      <c r="Q127" s="392">
        <f t="shared" si="76"/>
        <v>0</v>
      </c>
      <c r="R127" s="392">
        <f t="shared" si="77"/>
        <v>0</v>
      </c>
      <c r="S127" s="393" t="b">
        <f t="shared" si="78"/>
        <v>1</v>
      </c>
      <c r="T127" s="112"/>
      <c r="U127" s="112"/>
      <c r="V127" s="112"/>
      <c r="W127" s="112"/>
    </row>
    <row r="128" spans="1:23" s="111" customFormat="1" ht="13.8" collapsed="1" thickTop="1" x14ac:dyDescent="0.25">
      <c r="A128" s="159">
        <f>'2-Expenditures'!A128</f>
        <v>0</v>
      </c>
      <c r="B128" s="344" t="str">
        <f ca="1">IFERROR(CHAR(CODE(LOOKUP(2,1/(B113:OFFSET(B128,-1,0)&lt;&gt;""),B113:OFFSET(B128,-1,0)))+1),"A")</f>
        <v>F</v>
      </c>
      <c r="C128" s="451" t="s">
        <v>1700</v>
      </c>
      <c r="D128" s="461"/>
      <c r="E128" s="366">
        <f ca="1">SUMIFS(E113:OFFSET(E128,-1,0),$A113:OFFSET($A128,-1,0),"Y")</f>
        <v>0</v>
      </c>
      <c r="F128" s="366">
        <f ca="1">SUMIFS(F113:OFFSET(F128,-1,0),$A113:OFFSET($A128,-1,0),"Y")</f>
        <v>0</v>
      </c>
      <c r="G128" s="366">
        <f ca="1">SUMIFS(G113:OFFSET(G128,-1,0),$A113:OFFSET($A128,-1,0),"Y")</f>
        <v>0</v>
      </c>
      <c r="H128" s="366">
        <f ca="1">SUMIFS(H113:OFFSET(H128,-1,0),$A113:OFFSET($A128,-1,0),"Y")</f>
        <v>0</v>
      </c>
      <c r="I128" s="366">
        <f ca="1">SUMIFS(I113:OFFSET(I128,-1,0),$A113:OFFSET($A128,-1,0),"Y")</f>
        <v>0</v>
      </c>
      <c r="J128" s="411"/>
      <c r="K128" s="348">
        <f ca="1">SUMIFS(K113:OFFSET(K128,-1,0),$A113:OFFSET($A128,-1,0),"Y")</f>
        <v>0</v>
      </c>
      <c r="L128" s="370"/>
      <c r="M128" s="368" t="b">
        <f t="shared" ca="1" si="73"/>
        <v>1</v>
      </c>
      <c r="N128"/>
      <c r="O128" s="392">
        <f ca="1">IF($I128&gt;0,E128/$I128,E$2)</f>
        <v>1</v>
      </c>
      <c r="P128" s="392">
        <f t="shared" ref="P128" ca="1" si="80">IF($I128&gt;0,F128/$I128,F$2)</f>
        <v>0</v>
      </c>
      <c r="Q128" s="392">
        <f t="shared" ref="Q128" ca="1" si="81">IF($I128&gt;0,G128/$I128,G$2)</f>
        <v>0</v>
      </c>
      <c r="R128" s="392">
        <f t="shared" ref="R128" ca="1" si="82">IF($I128&gt;0,H128/$I128,H$2)</f>
        <v>0</v>
      </c>
      <c r="S128" s="390" t="b">
        <f t="shared" ref="S128" ca="1" si="83">SUM(O128:R128)=1</f>
        <v>1</v>
      </c>
      <c r="T128" s="173" t="s">
        <v>1853</v>
      </c>
      <c r="U128" s="173"/>
      <c r="V128" s="173"/>
      <c r="W128" s="112"/>
    </row>
    <row r="129" spans="1:23" s="111" customFormat="1" x14ac:dyDescent="0.25">
      <c r="A129" s="159">
        <f>'2-Expenditures'!A129</f>
        <v>0</v>
      </c>
      <c r="B129" s="112"/>
      <c r="C129" s="112"/>
      <c r="D129" s="112"/>
      <c r="E129" s="112"/>
      <c r="F129" s="112"/>
      <c r="G129" s="112"/>
      <c r="H129" s="112"/>
      <c r="I129" s="112"/>
      <c r="J129" s="112"/>
      <c r="K129" s="112"/>
      <c r="L129" s="112"/>
      <c r="M129" s="112"/>
      <c r="N129"/>
      <c r="O129" s="480"/>
      <c r="P129" s="480"/>
      <c r="Q129" s="480"/>
      <c r="R129" s="480"/>
      <c r="S129" s="112"/>
      <c r="W129" s="112"/>
    </row>
    <row r="130" spans="1:23" x14ac:dyDescent="0.25">
      <c r="A130" s="159">
        <f>'2-Expenditures'!A130</f>
        <v>0</v>
      </c>
      <c r="B130" s="100"/>
    </row>
    <row r="131" spans="1:23" s="110" customFormat="1" ht="15.6" x14ac:dyDescent="0.25">
      <c r="A131" s="159">
        <f>'2-Expenditures'!A131</f>
        <v>0</v>
      </c>
      <c r="B131" s="117" t="s">
        <v>1574</v>
      </c>
      <c r="C131" s="117" t="str">
        <f>INDEX('Salary and Cost Data'!$AF$2:$AJ$2,MATCH('2-Expenditures'!B131,'Salary and Cost Data'!$AF$5:$AJ$5,0))</f>
        <v>FY 2026-27</v>
      </c>
      <c r="D131" s="117"/>
      <c r="E131" s="117"/>
      <c r="F131" s="117"/>
      <c r="G131" s="117"/>
      <c r="H131" s="117"/>
      <c r="I131" s="117"/>
      <c r="J131" s="117"/>
      <c r="K131" s="117"/>
      <c r="L131" s="117"/>
      <c r="M131" s="117"/>
      <c r="N131" s="117"/>
      <c r="O131" s="484"/>
      <c r="P131" s="484"/>
      <c r="Q131" s="484"/>
      <c r="R131" s="484"/>
      <c r="S131" s="117"/>
      <c r="W131" s="112"/>
    </row>
    <row r="132" spans="1:23" s="110" customFormat="1" ht="15.6" x14ac:dyDescent="0.25">
      <c r="A132" s="159">
        <f>'2-Expenditures'!A132</f>
        <v>0</v>
      </c>
      <c r="B132" s="118"/>
      <c r="C132" s="116"/>
      <c r="D132" s="112"/>
      <c r="E132" s="112"/>
      <c r="F132" s="112"/>
      <c r="G132" s="112"/>
      <c r="H132" s="112"/>
      <c r="I132" s="112"/>
      <c r="J132" s="112"/>
      <c r="K132" s="112"/>
      <c r="L132" s="112"/>
      <c r="M132" s="112"/>
      <c r="N132"/>
      <c r="O132" s="480"/>
      <c r="P132" s="480"/>
      <c r="Q132" s="480"/>
      <c r="R132" s="480"/>
      <c r="S132" s="112"/>
      <c r="W132" s="112"/>
    </row>
    <row r="133" spans="1:23" s="301" customFormat="1" ht="19.95" customHeight="1" x14ac:dyDescent="0.25">
      <c r="A133" s="313">
        <f>'2-Expenditures'!A133</f>
        <v>0</v>
      </c>
      <c r="B133" s="114" t="s">
        <v>1697</v>
      </c>
      <c r="C133" s="363"/>
      <c r="D133" s="363"/>
      <c r="E133" s="363"/>
      <c r="F133" s="363"/>
      <c r="G133" s="363"/>
      <c r="H133" s="363"/>
      <c r="I133" s="363"/>
      <c r="J133" s="363"/>
      <c r="K133" s="363"/>
      <c r="L133" s="302"/>
      <c r="M133" s="363"/>
      <c r="N133"/>
      <c r="O133" s="485"/>
      <c r="P133" s="485"/>
      <c r="Q133" s="485"/>
      <c r="R133" s="485"/>
      <c r="S133" s="302"/>
      <c r="W133" s="112"/>
    </row>
    <row r="134" spans="1:23" s="110" customFormat="1" ht="26.4" x14ac:dyDescent="0.25">
      <c r="A134" s="159" t="str">
        <f>'2-Expenditures'!A134</f>
        <v>Include?</v>
      </c>
      <c r="B134" s="343" t="s">
        <v>1612</v>
      </c>
      <c r="C134" s="340" t="s">
        <v>1583</v>
      </c>
      <c r="D134" s="341" t="s">
        <v>1584</v>
      </c>
      <c r="E134" s="402" t="s">
        <v>1589</v>
      </c>
      <c r="F134" s="402" t="s">
        <v>1590</v>
      </c>
      <c r="G134" s="402" t="s">
        <v>1591</v>
      </c>
      <c r="H134" s="402" t="s">
        <v>1592</v>
      </c>
      <c r="I134" s="341" t="s">
        <v>1609</v>
      </c>
      <c r="J134" s="412" t="s">
        <v>1588</v>
      </c>
      <c r="K134" s="341" t="s">
        <v>1633</v>
      </c>
      <c r="L134" s="536" t="s">
        <v>1632</v>
      </c>
      <c r="M134" s="341" t="s">
        <v>1724</v>
      </c>
      <c r="N134"/>
      <c r="O134" s="398" t="s">
        <v>1589</v>
      </c>
      <c r="P134" s="387" t="s">
        <v>1590</v>
      </c>
      <c r="Q134" s="387" t="s">
        <v>1591</v>
      </c>
      <c r="R134" s="387" t="s">
        <v>1592</v>
      </c>
      <c r="S134" s="388" t="s">
        <v>1724</v>
      </c>
      <c r="W134" s="112"/>
    </row>
    <row r="135" spans="1:23" s="110" customFormat="1" x14ac:dyDescent="0.25">
      <c r="A135" s="159" t="str">
        <f>'2-Expenditures'!A135</f>
        <v>Y</v>
      </c>
      <c r="B135" s="258" t="str">
        <f ca="1">IF(A135="N",B134,IF(LEN(B134)&lt;&gt;1,"A",IFERROR(CHAR(CODE(LOOKUP(2,1/($B$19014:OFFSET(B135,-1,0)&lt;&gt;""),$B$19014:OFFSET(B135,-1,0)))+1),"A")))</f>
        <v>A</v>
      </c>
      <c r="C135" s="139">
        <f>'2-Expenditures'!C135</f>
        <v>0</v>
      </c>
      <c r="D135" s="140">
        <f>'2-Expenditures'!E135</f>
        <v>0</v>
      </c>
      <c r="E135" s="145">
        <f t="shared" ref="E135:E149" si="84">$I135*O135</f>
        <v>0</v>
      </c>
      <c r="F135" s="145">
        <f t="shared" ref="F135:F149" si="85">$I135*P135</f>
        <v>0</v>
      </c>
      <c r="G135" s="145">
        <f t="shared" ref="G135:G149" si="86">$I135*Q135</f>
        <v>0</v>
      </c>
      <c r="H135" s="145">
        <f t="shared" ref="H135:H149" si="87">$I135*R135</f>
        <v>0</v>
      </c>
      <c r="I135" s="144">
        <f>'2-Expenditures'!I135</f>
        <v>0</v>
      </c>
      <c r="J135" s="409"/>
      <c r="K135" s="153">
        <f>SUM(I135:J135)</f>
        <v>0</v>
      </c>
      <c r="L135" s="539" t="s">
        <v>1937</v>
      </c>
      <c r="M135" s="156" t="b">
        <f>SUM(E135:H135)=I135</f>
        <v>1</v>
      </c>
      <c r="N135"/>
      <c r="O135" s="392">
        <f t="shared" ref="O135:O149" si="88">E$2</f>
        <v>1</v>
      </c>
      <c r="P135" s="392">
        <f t="shared" ref="P135:P149" si="89">F$2</f>
        <v>0</v>
      </c>
      <c r="Q135" s="392">
        <f t="shared" ref="Q135:Q149" si="90">G$2</f>
        <v>0</v>
      </c>
      <c r="R135" s="392">
        <f t="shared" ref="R135:R149" si="91">H$2</f>
        <v>0</v>
      </c>
      <c r="S135" s="390" t="b">
        <f>SUM(O135:R135)=1</f>
        <v>1</v>
      </c>
      <c r="W135" s="112"/>
    </row>
    <row r="136" spans="1:23" s="110" customFormat="1" x14ac:dyDescent="0.25">
      <c r="A136" s="159" t="str">
        <f>'2-Expenditures'!A136</f>
        <v>Y</v>
      </c>
      <c r="B136" s="258" t="str">
        <f ca="1">IF(A136="N",B135,IF(LEN(B135)&lt;&gt;1,"A",IFERROR(CHAR(CODE(LOOKUP(2,1/($B$19014:OFFSET(B136,-1,0)&lt;&gt;""),$B$19014:OFFSET(B136,-1,0)))+1),"A")))</f>
        <v>G</v>
      </c>
      <c r="C136" s="139">
        <f>'2-Expenditures'!C136</f>
        <v>0</v>
      </c>
      <c r="D136" s="140">
        <f>'2-Expenditures'!E136</f>
        <v>0</v>
      </c>
      <c r="E136" s="145">
        <f t="shared" si="84"/>
        <v>0</v>
      </c>
      <c r="F136" s="145">
        <f t="shared" si="85"/>
        <v>0</v>
      </c>
      <c r="G136" s="145">
        <f t="shared" si="86"/>
        <v>0</v>
      </c>
      <c r="H136" s="145">
        <f t="shared" si="87"/>
        <v>0</v>
      </c>
      <c r="I136" s="144">
        <f>'2-Expenditures'!I136</f>
        <v>0</v>
      </c>
      <c r="J136" s="410"/>
      <c r="K136" s="153">
        <f t="shared" ref="K136:K149" si="92">SUM(I136:J136)</f>
        <v>0</v>
      </c>
      <c r="L136" s="539" t="s">
        <v>1937</v>
      </c>
      <c r="M136" s="156" t="b">
        <f>SUM(E136:H136)=I136</f>
        <v>1</v>
      </c>
      <c r="N136"/>
      <c r="O136" s="392">
        <f t="shared" si="88"/>
        <v>1</v>
      </c>
      <c r="P136" s="392">
        <f t="shared" si="89"/>
        <v>0</v>
      </c>
      <c r="Q136" s="392">
        <f t="shared" si="90"/>
        <v>0</v>
      </c>
      <c r="R136" s="392">
        <f t="shared" si="91"/>
        <v>0</v>
      </c>
      <c r="S136" s="390" t="b">
        <f>SUM(O136:R136)=1</f>
        <v>1</v>
      </c>
      <c r="W136" s="112"/>
    </row>
    <row r="137" spans="1:23" s="110" customFormat="1" x14ac:dyDescent="0.25">
      <c r="A137" s="159" t="str">
        <f>'2-Expenditures'!A137</f>
        <v>Y</v>
      </c>
      <c r="B137" s="258" t="str">
        <f ca="1">IF(A137="N",B136,IF(LEN(B136)&lt;&gt;1,"A",IFERROR(CHAR(CODE(LOOKUP(2,1/($B$19014:OFFSET(B137,-1,0)&lt;&gt;""),$B$19014:OFFSET(B137,-1,0)))+1),"A")))</f>
        <v>G</v>
      </c>
      <c r="C137" s="139">
        <f>'2-Expenditures'!C137</f>
        <v>0</v>
      </c>
      <c r="D137" s="140">
        <f>'2-Expenditures'!E137</f>
        <v>0</v>
      </c>
      <c r="E137" s="145">
        <f t="shared" si="84"/>
        <v>0</v>
      </c>
      <c r="F137" s="145">
        <f t="shared" si="85"/>
        <v>0</v>
      </c>
      <c r="G137" s="145">
        <f t="shared" si="86"/>
        <v>0</v>
      </c>
      <c r="H137" s="145">
        <f t="shared" si="87"/>
        <v>0</v>
      </c>
      <c r="I137" s="144">
        <f>'2-Expenditures'!I137</f>
        <v>0</v>
      </c>
      <c r="J137" s="410"/>
      <c r="K137" s="153">
        <f t="shared" si="92"/>
        <v>0</v>
      </c>
      <c r="L137" s="539" t="s">
        <v>1937</v>
      </c>
      <c r="M137" s="156" t="b">
        <f>SUM(E137:H137)=I137</f>
        <v>1</v>
      </c>
      <c r="N137"/>
      <c r="O137" s="392">
        <f t="shared" si="88"/>
        <v>1</v>
      </c>
      <c r="P137" s="392">
        <f t="shared" si="89"/>
        <v>0</v>
      </c>
      <c r="Q137" s="392">
        <f t="shared" si="90"/>
        <v>0</v>
      </c>
      <c r="R137" s="392">
        <f t="shared" si="91"/>
        <v>0</v>
      </c>
      <c r="S137" s="390" t="b">
        <f>SUM(O137:R137)=1</f>
        <v>1</v>
      </c>
      <c r="W137" s="112"/>
    </row>
    <row r="138" spans="1:23" s="110" customFormat="1" ht="12.75" customHeight="1" x14ac:dyDescent="0.25">
      <c r="A138" s="159" t="str">
        <f>'2-Expenditures'!A138</f>
        <v>Y</v>
      </c>
      <c r="B138" s="258" t="str">
        <f ca="1">IF(A138="N",B137,IF(LEN(B137)&lt;&gt;1,"A",IFERROR(CHAR(CODE(LOOKUP(2,1/($B$19014:OFFSET(B138,-1,0)&lt;&gt;""),$B$19014:OFFSET(B138,-1,0)))+1),"A")))</f>
        <v>G</v>
      </c>
      <c r="C138" s="139">
        <f>'2-Expenditures'!C138</f>
        <v>0</v>
      </c>
      <c r="D138" s="140">
        <f>'2-Expenditures'!E138</f>
        <v>0</v>
      </c>
      <c r="E138" s="145">
        <f t="shared" si="84"/>
        <v>0</v>
      </c>
      <c r="F138" s="145">
        <f t="shared" si="85"/>
        <v>0</v>
      </c>
      <c r="G138" s="145">
        <f t="shared" si="86"/>
        <v>0</v>
      </c>
      <c r="H138" s="145">
        <f t="shared" si="87"/>
        <v>0</v>
      </c>
      <c r="I138" s="144">
        <f>'2-Expenditures'!I138</f>
        <v>0</v>
      </c>
      <c r="J138" s="410"/>
      <c r="K138" s="153">
        <f t="shared" si="92"/>
        <v>0</v>
      </c>
      <c r="L138" s="539" t="s">
        <v>1937</v>
      </c>
      <c r="M138" s="156" t="b">
        <f>SUM(E138:H138)=I138</f>
        <v>1</v>
      </c>
      <c r="N138"/>
      <c r="O138" s="392">
        <f t="shared" si="88"/>
        <v>1</v>
      </c>
      <c r="P138" s="392">
        <f t="shared" si="89"/>
        <v>0</v>
      </c>
      <c r="Q138" s="392">
        <f t="shared" si="90"/>
        <v>0</v>
      </c>
      <c r="R138" s="392">
        <f t="shared" si="91"/>
        <v>0</v>
      </c>
      <c r="S138" s="390" t="b">
        <f>SUM(O138:R138)=1</f>
        <v>1</v>
      </c>
      <c r="W138" s="112"/>
    </row>
    <row r="139" spans="1:23" s="110" customFormat="1" ht="12.75" customHeight="1" thickBot="1" x14ac:dyDescent="0.3">
      <c r="A139" s="159" t="str">
        <f>'2-Expenditures'!A139</f>
        <v>Y</v>
      </c>
      <c r="B139" s="258" t="str">
        <f ca="1">IF(A139="N",B138,IF(LEN(B138)&lt;&gt;1,"A",IFERROR(CHAR(CODE(LOOKUP(2,1/($B$19014:OFFSET(B139,-1,0)&lt;&gt;""),$B$19014:OFFSET(B139,-1,0)))+1),"A")))</f>
        <v>G</v>
      </c>
      <c r="C139" s="139">
        <f>'2-Expenditures'!C139</f>
        <v>0</v>
      </c>
      <c r="D139" s="140">
        <f>'2-Expenditures'!E139</f>
        <v>0</v>
      </c>
      <c r="E139" s="145">
        <f t="shared" si="84"/>
        <v>0</v>
      </c>
      <c r="F139" s="145">
        <f t="shared" si="85"/>
        <v>0</v>
      </c>
      <c r="G139" s="145">
        <f t="shared" si="86"/>
        <v>0</v>
      </c>
      <c r="H139" s="145">
        <f t="shared" si="87"/>
        <v>0</v>
      </c>
      <c r="I139" s="144">
        <f>'2-Expenditures'!I139</f>
        <v>0</v>
      </c>
      <c r="J139" s="410"/>
      <c r="K139" s="153">
        <f t="shared" si="92"/>
        <v>0</v>
      </c>
      <c r="L139" s="539" t="s">
        <v>1937</v>
      </c>
      <c r="M139" s="156" t="b">
        <f>SUM(E139:H139)=I139</f>
        <v>1</v>
      </c>
      <c r="N139"/>
      <c r="O139" s="392">
        <f t="shared" si="88"/>
        <v>1</v>
      </c>
      <c r="P139" s="392">
        <f t="shared" si="89"/>
        <v>0</v>
      </c>
      <c r="Q139" s="392">
        <f t="shared" si="90"/>
        <v>0</v>
      </c>
      <c r="R139" s="392">
        <f t="shared" si="91"/>
        <v>0</v>
      </c>
      <c r="S139" s="390" t="b">
        <f>SUM(O139:R139)=1</f>
        <v>1</v>
      </c>
      <c r="W139" s="112"/>
    </row>
    <row r="140" spans="1:23" s="110" customFormat="1" ht="12.75" hidden="1" customHeight="1" outlineLevel="1" x14ac:dyDescent="0.25">
      <c r="A140" s="159" t="str">
        <f>'2-Expenditures'!A140</f>
        <v>N</v>
      </c>
      <c r="B140" s="258" t="str">
        <f ca="1">IF(A140="N",B139,IF(LEN(B139)&lt;&gt;1,"A",IFERROR(CHAR(CODE(LOOKUP(2,1/($B$19014:OFFSET(B140,-1,0)&lt;&gt;""),$B$19014:OFFSET(B140,-1,0)))+1),"A")))</f>
        <v>G</v>
      </c>
      <c r="C140" s="139">
        <f>'2-Expenditures'!C140</f>
        <v>0</v>
      </c>
      <c r="D140" s="140">
        <f>'2-Expenditures'!E140</f>
        <v>0</v>
      </c>
      <c r="E140" s="145">
        <f t="shared" si="84"/>
        <v>0</v>
      </c>
      <c r="F140" s="145">
        <f t="shared" si="85"/>
        <v>0</v>
      </c>
      <c r="G140" s="145">
        <f t="shared" si="86"/>
        <v>0</v>
      </c>
      <c r="H140" s="145">
        <f t="shared" si="87"/>
        <v>0</v>
      </c>
      <c r="I140" s="144">
        <f>'2-Expenditures'!I140</f>
        <v>0</v>
      </c>
      <c r="J140" s="410"/>
      <c r="K140" s="153">
        <f t="shared" si="92"/>
        <v>0</v>
      </c>
      <c r="L140" s="539" t="s">
        <v>1937</v>
      </c>
      <c r="M140" s="156" t="b">
        <f t="shared" ref="M140:M149" si="93">SUM(E140:H140)=I140</f>
        <v>1</v>
      </c>
      <c r="N140"/>
      <c r="O140" s="392">
        <f t="shared" si="88"/>
        <v>1</v>
      </c>
      <c r="P140" s="392">
        <f t="shared" si="89"/>
        <v>0</v>
      </c>
      <c r="Q140" s="392">
        <f t="shared" si="90"/>
        <v>0</v>
      </c>
      <c r="R140" s="392">
        <f t="shared" si="91"/>
        <v>0</v>
      </c>
      <c r="S140" s="390" t="b">
        <f t="shared" ref="S140:S150" si="94">SUM(O140:R140)=1</f>
        <v>1</v>
      </c>
      <c r="W140" s="112"/>
    </row>
    <row r="141" spans="1:23" s="110" customFormat="1" ht="12.75" hidden="1" customHeight="1" outlineLevel="1" x14ac:dyDescent="0.25">
      <c r="A141" s="159" t="str">
        <f>'2-Expenditures'!A141</f>
        <v>N</v>
      </c>
      <c r="B141" s="258" t="str">
        <f ca="1">IF(A141="N",B140,IF(LEN(B140)&lt;&gt;1,"A",IFERROR(CHAR(CODE(LOOKUP(2,1/($B$19014:OFFSET(B141,-1,0)&lt;&gt;""),$B$19014:OFFSET(B141,-1,0)))+1),"A")))</f>
        <v>G</v>
      </c>
      <c r="C141" s="139">
        <f>'2-Expenditures'!C141</f>
        <v>0</v>
      </c>
      <c r="D141" s="140">
        <f>'2-Expenditures'!E141</f>
        <v>0</v>
      </c>
      <c r="E141" s="145">
        <f t="shared" si="84"/>
        <v>0</v>
      </c>
      <c r="F141" s="145">
        <f t="shared" si="85"/>
        <v>0</v>
      </c>
      <c r="G141" s="145">
        <f t="shared" si="86"/>
        <v>0</v>
      </c>
      <c r="H141" s="145">
        <f t="shared" si="87"/>
        <v>0</v>
      </c>
      <c r="I141" s="144">
        <f>'2-Expenditures'!I141</f>
        <v>0</v>
      </c>
      <c r="J141" s="410"/>
      <c r="K141" s="153">
        <f t="shared" si="92"/>
        <v>0</v>
      </c>
      <c r="L141" s="539" t="s">
        <v>1937</v>
      </c>
      <c r="M141" s="156" t="b">
        <f t="shared" si="93"/>
        <v>1</v>
      </c>
      <c r="N141"/>
      <c r="O141" s="392">
        <f t="shared" si="88"/>
        <v>1</v>
      </c>
      <c r="P141" s="392">
        <f t="shared" si="89"/>
        <v>0</v>
      </c>
      <c r="Q141" s="392">
        <f t="shared" si="90"/>
        <v>0</v>
      </c>
      <c r="R141" s="392">
        <f t="shared" si="91"/>
        <v>0</v>
      </c>
      <c r="S141" s="390" t="b">
        <f t="shared" si="94"/>
        <v>1</v>
      </c>
      <c r="W141" s="112"/>
    </row>
    <row r="142" spans="1:23" s="110" customFormat="1" ht="12.75" hidden="1" customHeight="1" outlineLevel="1" x14ac:dyDescent="0.25">
      <c r="A142" s="159" t="str">
        <f>'2-Expenditures'!A142</f>
        <v>N</v>
      </c>
      <c r="B142" s="258" t="str">
        <f ca="1">IF(A142="N",B141,IF(LEN(B141)&lt;&gt;1,"A",IFERROR(CHAR(CODE(LOOKUP(2,1/($B$19014:OFFSET(B142,-1,0)&lt;&gt;""),$B$19014:OFFSET(B142,-1,0)))+1),"A")))</f>
        <v>G</v>
      </c>
      <c r="C142" s="139">
        <f>'2-Expenditures'!C142</f>
        <v>0</v>
      </c>
      <c r="D142" s="140">
        <f>'2-Expenditures'!E142</f>
        <v>0</v>
      </c>
      <c r="E142" s="145">
        <f t="shared" si="84"/>
        <v>0</v>
      </c>
      <c r="F142" s="145">
        <f t="shared" si="85"/>
        <v>0</v>
      </c>
      <c r="G142" s="145">
        <f t="shared" si="86"/>
        <v>0</v>
      </c>
      <c r="H142" s="145">
        <f t="shared" si="87"/>
        <v>0</v>
      </c>
      <c r="I142" s="144">
        <f>'2-Expenditures'!I142</f>
        <v>0</v>
      </c>
      <c r="J142" s="410"/>
      <c r="K142" s="153">
        <f t="shared" si="92"/>
        <v>0</v>
      </c>
      <c r="L142" s="539" t="s">
        <v>1937</v>
      </c>
      <c r="M142" s="156" t="b">
        <f t="shared" si="93"/>
        <v>1</v>
      </c>
      <c r="N142"/>
      <c r="O142" s="392">
        <f t="shared" si="88"/>
        <v>1</v>
      </c>
      <c r="P142" s="392">
        <f t="shared" si="89"/>
        <v>0</v>
      </c>
      <c r="Q142" s="392">
        <f t="shared" si="90"/>
        <v>0</v>
      </c>
      <c r="R142" s="392">
        <f t="shared" si="91"/>
        <v>0</v>
      </c>
      <c r="S142" s="390" t="b">
        <f t="shared" si="94"/>
        <v>1</v>
      </c>
      <c r="W142" s="112"/>
    </row>
    <row r="143" spans="1:23" s="110" customFormat="1" ht="12.75" hidden="1" customHeight="1" outlineLevel="1" x14ac:dyDescent="0.25">
      <c r="A143" s="159" t="str">
        <f>'2-Expenditures'!A143</f>
        <v>N</v>
      </c>
      <c r="B143" s="258" t="str">
        <f ca="1">IF(A143="N",B142,IF(LEN(B142)&lt;&gt;1,"A",IFERROR(CHAR(CODE(LOOKUP(2,1/($B$19014:OFFSET(B143,-1,0)&lt;&gt;""),$B$19014:OFFSET(B143,-1,0)))+1),"A")))</f>
        <v>G</v>
      </c>
      <c r="C143" s="139">
        <f>'2-Expenditures'!C143</f>
        <v>0</v>
      </c>
      <c r="D143" s="140">
        <f>'2-Expenditures'!E143</f>
        <v>0</v>
      </c>
      <c r="E143" s="145">
        <f t="shared" si="84"/>
        <v>0</v>
      </c>
      <c r="F143" s="145">
        <f t="shared" si="85"/>
        <v>0</v>
      </c>
      <c r="G143" s="145">
        <f t="shared" si="86"/>
        <v>0</v>
      </c>
      <c r="H143" s="145">
        <f t="shared" si="87"/>
        <v>0</v>
      </c>
      <c r="I143" s="144">
        <f>'2-Expenditures'!I143</f>
        <v>0</v>
      </c>
      <c r="J143" s="410"/>
      <c r="K143" s="153">
        <f t="shared" si="92"/>
        <v>0</v>
      </c>
      <c r="L143" s="539" t="s">
        <v>1937</v>
      </c>
      <c r="M143" s="156" t="b">
        <f t="shared" si="93"/>
        <v>1</v>
      </c>
      <c r="N143"/>
      <c r="O143" s="392">
        <f t="shared" si="88"/>
        <v>1</v>
      </c>
      <c r="P143" s="392">
        <f t="shared" si="89"/>
        <v>0</v>
      </c>
      <c r="Q143" s="392">
        <f t="shared" si="90"/>
        <v>0</v>
      </c>
      <c r="R143" s="392">
        <f t="shared" si="91"/>
        <v>0</v>
      </c>
      <c r="S143" s="390" t="b">
        <f t="shared" si="94"/>
        <v>1</v>
      </c>
      <c r="W143" s="112"/>
    </row>
    <row r="144" spans="1:23" s="110" customFormat="1" ht="12.75" hidden="1" customHeight="1" outlineLevel="1" x14ac:dyDescent="0.25">
      <c r="A144" s="159" t="str">
        <f>'2-Expenditures'!A144</f>
        <v>N</v>
      </c>
      <c r="B144" s="258" t="str">
        <f ca="1">IF(A144="N",B143,IF(LEN(B143)&lt;&gt;1,"A",IFERROR(CHAR(CODE(LOOKUP(2,1/($B$19014:OFFSET(B144,-1,0)&lt;&gt;""),$B$19014:OFFSET(B144,-1,0)))+1),"A")))</f>
        <v>G</v>
      </c>
      <c r="C144" s="139">
        <f>'2-Expenditures'!C144</f>
        <v>0</v>
      </c>
      <c r="D144" s="140">
        <f>'2-Expenditures'!E144</f>
        <v>0</v>
      </c>
      <c r="E144" s="145">
        <f t="shared" si="84"/>
        <v>0</v>
      </c>
      <c r="F144" s="145">
        <f t="shared" si="85"/>
        <v>0</v>
      </c>
      <c r="G144" s="145">
        <f t="shared" si="86"/>
        <v>0</v>
      </c>
      <c r="H144" s="145">
        <f t="shared" si="87"/>
        <v>0</v>
      </c>
      <c r="I144" s="144">
        <f>'2-Expenditures'!I144</f>
        <v>0</v>
      </c>
      <c r="J144" s="410"/>
      <c r="K144" s="153">
        <f t="shared" si="92"/>
        <v>0</v>
      </c>
      <c r="L144" s="539" t="s">
        <v>1937</v>
      </c>
      <c r="M144" s="156" t="b">
        <f t="shared" si="93"/>
        <v>1</v>
      </c>
      <c r="N144"/>
      <c r="O144" s="392">
        <f t="shared" si="88"/>
        <v>1</v>
      </c>
      <c r="P144" s="392">
        <f t="shared" si="89"/>
        <v>0</v>
      </c>
      <c r="Q144" s="392">
        <f t="shared" si="90"/>
        <v>0</v>
      </c>
      <c r="R144" s="392">
        <f t="shared" si="91"/>
        <v>0</v>
      </c>
      <c r="S144" s="390" t="b">
        <f t="shared" si="94"/>
        <v>1</v>
      </c>
      <c r="W144" s="112"/>
    </row>
    <row r="145" spans="1:23" s="110" customFormat="1" ht="12.75" hidden="1" customHeight="1" outlineLevel="1" x14ac:dyDescent="0.25">
      <c r="A145" s="159" t="str">
        <f>'2-Expenditures'!A145</f>
        <v>N</v>
      </c>
      <c r="B145" s="258" t="str">
        <f ca="1">IF(A145="N",B144,IF(LEN(B144)&lt;&gt;1,"A",IFERROR(CHAR(CODE(LOOKUP(2,1/($B$19014:OFFSET(B145,-1,0)&lt;&gt;""),$B$19014:OFFSET(B145,-1,0)))+1),"A")))</f>
        <v>G</v>
      </c>
      <c r="C145" s="139">
        <f>'2-Expenditures'!C145</f>
        <v>0</v>
      </c>
      <c r="D145" s="140">
        <f>'2-Expenditures'!E145</f>
        <v>0</v>
      </c>
      <c r="E145" s="145">
        <f t="shared" si="84"/>
        <v>0</v>
      </c>
      <c r="F145" s="145">
        <f t="shared" si="85"/>
        <v>0</v>
      </c>
      <c r="G145" s="145">
        <f t="shared" si="86"/>
        <v>0</v>
      </c>
      <c r="H145" s="145">
        <f t="shared" si="87"/>
        <v>0</v>
      </c>
      <c r="I145" s="144">
        <f>'2-Expenditures'!I145</f>
        <v>0</v>
      </c>
      <c r="J145" s="410"/>
      <c r="K145" s="153">
        <f t="shared" si="92"/>
        <v>0</v>
      </c>
      <c r="L145" s="539" t="s">
        <v>1937</v>
      </c>
      <c r="M145" s="156" t="b">
        <f t="shared" si="93"/>
        <v>1</v>
      </c>
      <c r="N145"/>
      <c r="O145" s="392">
        <f t="shared" si="88"/>
        <v>1</v>
      </c>
      <c r="P145" s="392">
        <f t="shared" si="89"/>
        <v>0</v>
      </c>
      <c r="Q145" s="392">
        <f t="shared" si="90"/>
        <v>0</v>
      </c>
      <c r="R145" s="392">
        <f t="shared" si="91"/>
        <v>0</v>
      </c>
      <c r="S145" s="390" t="b">
        <f t="shared" si="94"/>
        <v>1</v>
      </c>
      <c r="W145" s="112"/>
    </row>
    <row r="146" spans="1:23" s="110" customFormat="1" ht="12.75" hidden="1" customHeight="1" outlineLevel="1" x14ac:dyDescent="0.25">
      <c r="A146" s="159" t="str">
        <f>'2-Expenditures'!A146</f>
        <v>N</v>
      </c>
      <c r="B146" s="258" t="str">
        <f ca="1">IF(A146="N",B145,IF(LEN(B145)&lt;&gt;1,"A",IFERROR(CHAR(CODE(LOOKUP(2,1/($B$19014:OFFSET(B146,-1,0)&lt;&gt;""),$B$19014:OFFSET(B146,-1,0)))+1),"A")))</f>
        <v>G</v>
      </c>
      <c r="C146" s="139">
        <f>'2-Expenditures'!C146</f>
        <v>0</v>
      </c>
      <c r="D146" s="140">
        <f>'2-Expenditures'!E146</f>
        <v>0</v>
      </c>
      <c r="E146" s="145">
        <f t="shared" si="84"/>
        <v>0</v>
      </c>
      <c r="F146" s="145">
        <f t="shared" si="85"/>
        <v>0</v>
      </c>
      <c r="G146" s="145">
        <f t="shared" si="86"/>
        <v>0</v>
      </c>
      <c r="H146" s="145">
        <f t="shared" si="87"/>
        <v>0</v>
      </c>
      <c r="I146" s="144">
        <f>'2-Expenditures'!I146</f>
        <v>0</v>
      </c>
      <c r="J146" s="410"/>
      <c r="K146" s="153">
        <f t="shared" si="92"/>
        <v>0</v>
      </c>
      <c r="L146" s="539" t="s">
        <v>1937</v>
      </c>
      <c r="M146" s="156" t="b">
        <f t="shared" si="93"/>
        <v>1</v>
      </c>
      <c r="N146"/>
      <c r="O146" s="392">
        <f t="shared" si="88"/>
        <v>1</v>
      </c>
      <c r="P146" s="392">
        <f t="shared" si="89"/>
        <v>0</v>
      </c>
      <c r="Q146" s="392">
        <f t="shared" si="90"/>
        <v>0</v>
      </c>
      <c r="R146" s="392">
        <f t="shared" si="91"/>
        <v>0</v>
      </c>
      <c r="S146" s="390" t="b">
        <f t="shared" si="94"/>
        <v>1</v>
      </c>
      <c r="W146" s="112"/>
    </row>
    <row r="147" spans="1:23" s="110" customFormat="1" ht="12.75" hidden="1" customHeight="1" outlineLevel="1" x14ac:dyDescent="0.25">
      <c r="A147" s="159" t="str">
        <f>'2-Expenditures'!A147</f>
        <v>N</v>
      </c>
      <c r="B147" s="258" t="str">
        <f ca="1">IF(A147="N",B146,IF(LEN(B146)&lt;&gt;1,"A",IFERROR(CHAR(CODE(LOOKUP(2,1/($B$19014:OFFSET(B147,-1,0)&lt;&gt;""),$B$19014:OFFSET(B147,-1,0)))+1),"A")))</f>
        <v>G</v>
      </c>
      <c r="C147" s="139">
        <f>'2-Expenditures'!C147</f>
        <v>0</v>
      </c>
      <c r="D147" s="140">
        <f>'2-Expenditures'!E147</f>
        <v>0</v>
      </c>
      <c r="E147" s="145">
        <f t="shared" si="84"/>
        <v>0</v>
      </c>
      <c r="F147" s="145">
        <f t="shared" si="85"/>
        <v>0</v>
      </c>
      <c r="G147" s="145">
        <f t="shared" si="86"/>
        <v>0</v>
      </c>
      <c r="H147" s="145">
        <f t="shared" si="87"/>
        <v>0</v>
      </c>
      <c r="I147" s="144">
        <f>'2-Expenditures'!I147</f>
        <v>0</v>
      </c>
      <c r="J147" s="410"/>
      <c r="K147" s="153">
        <f t="shared" si="92"/>
        <v>0</v>
      </c>
      <c r="L147" s="539" t="s">
        <v>1937</v>
      </c>
      <c r="M147" s="156" t="b">
        <f t="shared" si="93"/>
        <v>1</v>
      </c>
      <c r="N147"/>
      <c r="O147" s="392">
        <f t="shared" si="88"/>
        <v>1</v>
      </c>
      <c r="P147" s="392">
        <f t="shared" si="89"/>
        <v>0</v>
      </c>
      <c r="Q147" s="392">
        <f t="shared" si="90"/>
        <v>0</v>
      </c>
      <c r="R147" s="392">
        <f t="shared" si="91"/>
        <v>0</v>
      </c>
      <c r="S147" s="390" t="b">
        <f t="shared" si="94"/>
        <v>1</v>
      </c>
      <c r="W147" s="112"/>
    </row>
    <row r="148" spans="1:23" s="110" customFormat="1" ht="12.75" hidden="1" customHeight="1" outlineLevel="1" x14ac:dyDescent="0.25">
      <c r="A148" s="159" t="str">
        <f>'2-Expenditures'!A148</f>
        <v>N</v>
      </c>
      <c r="B148" s="258" t="str">
        <f ca="1">IF(A148="N",B147,IF(LEN(B147)&lt;&gt;1,"A",IFERROR(CHAR(CODE(LOOKUP(2,1/($B$19014:OFFSET(B148,-1,0)&lt;&gt;""),$B$19014:OFFSET(B148,-1,0)))+1),"A")))</f>
        <v>G</v>
      </c>
      <c r="C148" s="139">
        <f>'2-Expenditures'!C148</f>
        <v>0</v>
      </c>
      <c r="D148" s="140">
        <f>'2-Expenditures'!E148</f>
        <v>0</v>
      </c>
      <c r="E148" s="145">
        <f t="shared" si="84"/>
        <v>0</v>
      </c>
      <c r="F148" s="145">
        <f t="shared" si="85"/>
        <v>0</v>
      </c>
      <c r="G148" s="145">
        <f t="shared" si="86"/>
        <v>0</v>
      </c>
      <c r="H148" s="145">
        <f t="shared" si="87"/>
        <v>0</v>
      </c>
      <c r="I148" s="144">
        <f>'2-Expenditures'!I148</f>
        <v>0</v>
      </c>
      <c r="J148" s="410"/>
      <c r="K148" s="153">
        <f t="shared" si="92"/>
        <v>0</v>
      </c>
      <c r="L148" s="539" t="s">
        <v>1937</v>
      </c>
      <c r="M148" s="156" t="b">
        <f t="shared" si="93"/>
        <v>1</v>
      </c>
      <c r="N148"/>
      <c r="O148" s="392">
        <f t="shared" si="88"/>
        <v>1</v>
      </c>
      <c r="P148" s="392">
        <f t="shared" si="89"/>
        <v>0</v>
      </c>
      <c r="Q148" s="392">
        <f t="shared" si="90"/>
        <v>0</v>
      </c>
      <c r="R148" s="392">
        <f t="shared" si="91"/>
        <v>0</v>
      </c>
      <c r="S148" s="390" t="b">
        <f t="shared" si="94"/>
        <v>1</v>
      </c>
      <c r="W148" s="304"/>
    </row>
    <row r="149" spans="1:23" s="110" customFormat="1" ht="12.75" hidden="1" customHeight="1" outlineLevel="1" thickBot="1" x14ac:dyDescent="0.3">
      <c r="A149" s="159" t="str">
        <f>'2-Expenditures'!A149</f>
        <v>N</v>
      </c>
      <c r="B149" s="258" t="str">
        <f ca="1">IF(A149="N",B148,IF(LEN(B148)&lt;&gt;1,"A",IFERROR(CHAR(CODE(LOOKUP(2,1/($B$19014:OFFSET(B149,-1,0)&lt;&gt;""),$B$19014:OFFSET(B149,-1,0)))+1),"A")))</f>
        <v>G</v>
      </c>
      <c r="C149" s="139">
        <f>'2-Expenditures'!C149</f>
        <v>0</v>
      </c>
      <c r="D149" s="140">
        <f>'2-Expenditures'!E149</f>
        <v>0</v>
      </c>
      <c r="E149" s="145">
        <f t="shared" si="84"/>
        <v>0</v>
      </c>
      <c r="F149" s="145">
        <f t="shared" si="85"/>
        <v>0</v>
      </c>
      <c r="G149" s="145">
        <f t="shared" si="86"/>
        <v>0</v>
      </c>
      <c r="H149" s="145">
        <f t="shared" si="87"/>
        <v>0</v>
      </c>
      <c r="I149" s="144">
        <f>'2-Expenditures'!I149</f>
        <v>0</v>
      </c>
      <c r="J149" s="410"/>
      <c r="K149" s="153">
        <f t="shared" si="92"/>
        <v>0</v>
      </c>
      <c r="L149" s="539" t="s">
        <v>1937</v>
      </c>
      <c r="M149" s="156" t="b">
        <f t="shared" si="93"/>
        <v>1</v>
      </c>
      <c r="N149"/>
      <c r="O149" s="392">
        <f t="shared" si="88"/>
        <v>1</v>
      </c>
      <c r="P149" s="392">
        <f t="shared" si="89"/>
        <v>0</v>
      </c>
      <c r="Q149" s="392">
        <f t="shared" si="90"/>
        <v>0</v>
      </c>
      <c r="R149" s="392">
        <f t="shared" si="91"/>
        <v>0</v>
      </c>
      <c r="S149" s="390" t="b">
        <f t="shared" si="94"/>
        <v>1</v>
      </c>
      <c r="W149" s="112"/>
    </row>
    <row r="150" spans="1:23" s="110" customFormat="1" ht="13.8" collapsed="1" thickTop="1" x14ac:dyDescent="0.25">
      <c r="A150" s="159">
        <f>'2-Expenditures'!A150</f>
        <v>0</v>
      </c>
      <c r="B150" s="344" t="str">
        <f ca="1">IFERROR(CHAR(CODE(LOOKUP(2,1/(B135:OFFSET(B150,-1,0)&lt;&gt;""),B135:OFFSET(B150,-1,0)))+1),"A")</f>
        <v>H</v>
      </c>
      <c r="C150" s="364" t="s">
        <v>1608</v>
      </c>
      <c r="D150" s="365">
        <f ca="1">SUMIFS(D135:OFFSET(D150,-1,0),$A135:OFFSET($A150,-1,0),"Y")</f>
        <v>0</v>
      </c>
      <c r="E150" s="366">
        <f ca="1">SUMIFS(E135:OFFSET(E150,-1,0),$A135:OFFSET($A150,-1,0),"Y")</f>
        <v>0</v>
      </c>
      <c r="F150" s="366">
        <f ca="1">SUMIFS(F135:OFFSET(F150,-1,0),$A135:OFFSET($A150,-1,0),"Y")</f>
        <v>0</v>
      </c>
      <c r="G150" s="366">
        <f ca="1">SUMIFS(G135:OFFSET(G150,-1,0),$A135:OFFSET($A150,-1,0),"Y")</f>
        <v>0</v>
      </c>
      <c r="H150" s="366">
        <f ca="1">SUMIFS(H135:OFFSET(H150,-1,0),$A135:OFFSET($A150,-1,0),"Y")</f>
        <v>0</v>
      </c>
      <c r="I150" s="366">
        <f ca="1">SUMIFS(I135:OFFSET(I150,-1,0),$A135:OFFSET($A150,-1,0),"Y")</f>
        <v>0</v>
      </c>
      <c r="J150" s="411"/>
      <c r="K150" s="348">
        <f ca="1">SUMIFS(K135:OFFSET(K150,-1,0),$A135:OFFSET($A150,-1,0),"Y")</f>
        <v>0</v>
      </c>
      <c r="L150" s="370"/>
      <c r="M150" s="367" t="b">
        <f ca="1">SUM(E150:H150)=I150</f>
        <v>1</v>
      </c>
      <c r="N150"/>
      <c r="O150" s="392">
        <f ca="1">IF($I150&gt;0,E150/$I150,E$2)</f>
        <v>1</v>
      </c>
      <c r="P150" s="392">
        <f t="shared" ref="P150" ca="1" si="95">IF($I150&gt;0,F150/$I150,F$2)</f>
        <v>0</v>
      </c>
      <c r="Q150" s="392">
        <f t="shared" ref="Q150" ca="1" si="96">IF($I150&gt;0,G150/$I150,G$2)</f>
        <v>0</v>
      </c>
      <c r="R150" s="392">
        <f t="shared" ref="R150" ca="1" si="97">IF($I150&gt;0,H150/$I150,H$2)</f>
        <v>0</v>
      </c>
      <c r="S150" s="390" t="b">
        <f t="shared" ca="1" si="94"/>
        <v>1</v>
      </c>
      <c r="T150" s="173" t="s">
        <v>1819</v>
      </c>
      <c r="U150" s="173"/>
      <c r="V150" s="173"/>
      <c r="W150" s="112"/>
    </row>
    <row r="151" spans="1:23" s="110" customFormat="1" x14ac:dyDescent="0.25">
      <c r="A151" s="159"/>
      <c r="B151" s="112"/>
      <c r="C151" s="112"/>
      <c r="D151" s="112"/>
      <c r="E151" s="112"/>
      <c r="F151" s="112"/>
      <c r="G151" s="112"/>
      <c r="H151" s="112"/>
      <c r="I151" s="112"/>
      <c r="J151" s="112"/>
      <c r="K151" s="112"/>
      <c r="L151" s="112"/>
      <c r="M151" s="112"/>
      <c r="N151"/>
      <c r="O151" s="487"/>
      <c r="P151" s="487"/>
      <c r="Q151" s="487"/>
      <c r="R151" s="487"/>
      <c r="S151" s="151"/>
      <c r="T151" s="112"/>
      <c r="U151" s="112"/>
      <c r="V151" s="112"/>
      <c r="W151" s="112"/>
    </row>
    <row r="152" spans="1:23" s="301" customFormat="1" ht="19.95" customHeight="1" x14ac:dyDescent="0.25">
      <c r="A152" s="313">
        <f>'2-Expenditures'!A152</f>
        <v>0</v>
      </c>
      <c r="B152" s="114" t="s">
        <v>1895</v>
      </c>
      <c r="C152" s="302"/>
      <c r="D152" s="302"/>
      <c r="E152" s="302"/>
      <c r="F152" s="302"/>
      <c r="G152" s="302"/>
      <c r="H152" s="302"/>
      <c r="I152" s="302"/>
      <c r="J152" s="302"/>
      <c r="K152" s="302"/>
      <c r="L152" s="363"/>
      <c r="M152" s="302"/>
      <c r="N152"/>
      <c r="O152" s="488"/>
      <c r="P152" s="488"/>
      <c r="Q152" s="488"/>
      <c r="R152" s="488"/>
      <c r="S152" s="303"/>
      <c r="T152" s="304"/>
      <c r="U152" s="304"/>
      <c r="V152" s="304"/>
      <c r="W152" s="112"/>
    </row>
    <row r="153" spans="1:23" s="110" customFormat="1" ht="26.4" x14ac:dyDescent="0.25">
      <c r="A153" s="159" t="str">
        <f>'2-Expenditures'!A153</f>
        <v>Include?</v>
      </c>
      <c r="B153" s="339" t="s">
        <v>1612</v>
      </c>
      <c r="C153" s="382" t="s">
        <v>1613</v>
      </c>
      <c r="D153" s="454"/>
      <c r="E153" s="402" t="s">
        <v>1589</v>
      </c>
      <c r="F153" s="402" t="s">
        <v>1590</v>
      </c>
      <c r="G153" s="402" t="s">
        <v>1591</v>
      </c>
      <c r="H153" s="402" t="s">
        <v>1592</v>
      </c>
      <c r="I153" s="341" t="s">
        <v>1609</v>
      </c>
      <c r="J153" s="413" t="s">
        <v>1588</v>
      </c>
      <c r="K153" s="341" t="s">
        <v>1633</v>
      </c>
      <c r="L153" s="536" t="s">
        <v>1632</v>
      </c>
      <c r="M153" s="341" t="s">
        <v>1724</v>
      </c>
      <c r="N153"/>
      <c r="O153" s="387" t="s">
        <v>1589</v>
      </c>
      <c r="P153" s="387" t="s">
        <v>1590</v>
      </c>
      <c r="Q153" s="387" t="s">
        <v>1591</v>
      </c>
      <c r="R153" s="387" t="s">
        <v>1592</v>
      </c>
      <c r="S153" s="388" t="s">
        <v>1724</v>
      </c>
      <c r="T153" s="116"/>
      <c r="U153" s="116"/>
      <c r="V153" s="116"/>
      <c r="W153" s="112"/>
    </row>
    <row r="154" spans="1:23" s="110" customFormat="1" x14ac:dyDescent="0.25">
      <c r="A154" s="159" t="str">
        <f>'2-Expenditures'!A154</f>
        <v>Y</v>
      </c>
      <c r="B154" s="342" t="str">
        <f ca="1">IF(A154="N",B153,IF(LEN(B153)&lt;&gt;1,"A",IFERROR(CHAR(CODE(LOOKUP(2,1/($B$153:OFFSET(B154,-1,0)&lt;&gt;""),$B$153:OFFSET(B154,-1,0)))+1),"A")))</f>
        <v>A</v>
      </c>
      <c r="C154" s="449" t="str">
        <f>'2-Expenditures'!C154</f>
        <v>Centrally Appropriated / POTS Costs</v>
      </c>
      <c r="D154" s="459"/>
      <c r="E154" s="145">
        <f t="shared" ref="E154:E167" si="98">$I154*O154</f>
        <v>0</v>
      </c>
      <c r="F154" s="145">
        <f t="shared" ref="F154:F167" si="99">$I154*P154</f>
        <v>0</v>
      </c>
      <c r="G154" s="145">
        <f t="shared" ref="G154:G167" si="100">$I154*Q154</f>
        <v>0</v>
      </c>
      <c r="H154" s="145">
        <f t="shared" ref="H154:H167" si="101">$I154*R154</f>
        <v>0</v>
      </c>
      <c r="I154" s="143">
        <f>'2-Expenditures'!I154</f>
        <v>0</v>
      </c>
      <c r="J154" s="154">
        <f ca="1">'2-Expenditures'!J154</f>
        <v>0</v>
      </c>
      <c r="K154" s="153">
        <f ca="1">SUM(I154:J154)</f>
        <v>0</v>
      </c>
      <c r="L154" s="537" t="s">
        <v>1915</v>
      </c>
      <c r="M154" s="156" t="b">
        <f t="shared" ref="M154:M168" si="102">SUM(E154:H154)=I154</f>
        <v>1</v>
      </c>
      <c r="N154"/>
      <c r="O154" s="392">
        <f t="shared" ref="O154:O167" si="103">E$2</f>
        <v>1</v>
      </c>
      <c r="P154" s="392">
        <f t="shared" ref="P154:P167" si="104">F$2</f>
        <v>0</v>
      </c>
      <c r="Q154" s="392">
        <f t="shared" ref="Q154:Q167" si="105">G$2</f>
        <v>0</v>
      </c>
      <c r="R154" s="392">
        <f t="shared" ref="R154:R167" si="106">H$2</f>
        <v>0</v>
      </c>
      <c r="S154" s="393" t="b">
        <f>SUM(O154:R154)=1</f>
        <v>1</v>
      </c>
      <c r="T154" s="112"/>
      <c r="U154" s="112"/>
      <c r="V154" s="112"/>
      <c r="W154" s="112"/>
    </row>
    <row r="155" spans="1:23" s="110" customFormat="1" x14ac:dyDescent="0.25">
      <c r="A155" s="159" t="str">
        <f>'2-Expenditures'!A155</f>
        <v>Y</v>
      </c>
      <c r="B155" s="342" t="str">
        <f ca="1">IF(A155="N",B154,IF(LEN(B154)&lt;&gt;1,"A",IFERROR(CHAR(CODE(LOOKUP(2,1/($B$153:OFFSET(B155,-1,0)&lt;&gt;""),$B$153:OFFSET(B155,-1,0)))+1),"A")))</f>
        <v>B</v>
      </c>
      <c r="C155" s="449" t="str">
        <f>'2-Expenditures'!C155</f>
        <v>Non-Standard and Agency-Specific FTE Costs</v>
      </c>
      <c r="D155" s="459"/>
      <c r="E155" s="145">
        <f t="shared" si="98"/>
        <v>0</v>
      </c>
      <c r="F155" s="145">
        <f t="shared" si="99"/>
        <v>0</v>
      </c>
      <c r="G155" s="145">
        <f t="shared" si="100"/>
        <v>0</v>
      </c>
      <c r="H155" s="145">
        <f t="shared" si="101"/>
        <v>0</v>
      </c>
      <c r="I155" s="143">
        <f>'2-Expenditures'!I155</f>
        <v>0</v>
      </c>
      <c r="J155" s="408">
        <f>'2-Expenditures'!J155</f>
        <v>0</v>
      </c>
      <c r="K155" s="153">
        <f>SUM(I155:J155)</f>
        <v>0</v>
      </c>
      <c r="L155" s="537" t="s">
        <v>1586</v>
      </c>
      <c r="M155" s="156" t="b">
        <f t="shared" si="102"/>
        <v>1</v>
      </c>
      <c r="N155"/>
      <c r="O155" s="392">
        <f t="shared" si="103"/>
        <v>1</v>
      </c>
      <c r="P155" s="392">
        <f t="shared" si="104"/>
        <v>0</v>
      </c>
      <c r="Q155" s="392">
        <f t="shared" si="105"/>
        <v>0</v>
      </c>
      <c r="R155" s="392">
        <f t="shared" si="106"/>
        <v>0</v>
      </c>
      <c r="S155" s="393" t="b">
        <f>SUM(O155:R155)=1</f>
        <v>1</v>
      </c>
      <c r="T155" s="112"/>
      <c r="U155" s="112"/>
      <c r="V155" s="112"/>
      <c r="W155" s="112"/>
    </row>
    <row r="156" spans="1:23" s="110" customFormat="1" x14ac:dyDescent="0.25">
      <c r="A156" s="159" t="str">
        <f>'2-Expenditures'!A156</f>
        <v>Y</v>
      </c>
      <c r="B156" s="342" t="str">
        <f ca="1">IF(A156="N",B155,IF(LEN(B155)&lt;&gt;1,"A",IFERROR(CHAR(CODE(LOOKUP(2,1/($B$153:OFFSET(B156,-1,0)&lt;&gt;""),$B$153:OFFSET(B156,-1,0)))+1),"A")))</f>
        <v>C</v>
      </c>
      <c r="C156" s="449" t="str">
        <f>'2-Expenditures'!C156</f>
        <v>Legal Services</v>
      </c>
      <c r="D156" s="459"/>
      <c r="E156" s="145">
        <f t="shared" si="98"/>
        <v>0</v>
      </c>
      <c r="F156" s="145">
        <f t="shared" si="99"/>
        <v>0</v>
      </c>
      <c r="G156" s="145">
        <f t="shared" si="100"/>
        <v>0</v>
      </c>
      <c r="H156" s="145">
        <f t="shared" si="101"/>
        <v>0</v>
      </c>
      <c r="I156" s="146">
        <f>'2-Expenditures'!I156</f>
        <v>0</v>
      </c>
      <c r="J156" s="409"/>
      <c r="K156" s="406">
        <f t="shared" ref="K156:K167" si="107">SUM(I156:J156)</f>
        <v>0</v>
      </c>
      <c r="L156" s="537" t="s">
        <v>28</v>
      </c>
      <c r="M156" s="156" t="b">
        <f t="shared" si="102"/>
        <v>1</v>
      </c>
      <c r="N156"/>
      <c r="O156" s="392">
        <f t="shared" si="103"/>
        <v>1</v>
      </c>
      <c r="P156" s="392">
        <f t="shared" si="104"/>
        <v>0</v>
      </c>
      <c r="Q156" s="392">
        <f t="shared" si="105"/>
        <v>0</v>
      </c>
      <c r="R156" s="392">
        <f t="shared" si="106"/>
        <v>0</v>
      </c>
      <c r="S156" s="393" t="b">
        <f t="shared" ref="S156:S167" si="108">SUM(O156:R156)=1</f>
        <v>1</v>
      </c>
      <c r="T156" s="112"/>
      <c r="U156" s="112"/>
      <c r="V156" s="112"/>
      <c r="W156" s="112"/>
    </row>
    <row r="157" spans="1:23" s="110" customFormat="1" ht="12.75" customHeight="1" x14ac:dyDescent="0.25">
      <c r="A157" s="159" t="str">
        <f>'2-Expenditures'!A157</f>
        <v>Y</v>
      </c>
      <c r="B157" s="342" t="str">
        <f ca="1">IF(A157="N",B156,IF(LEN(B156)&lt;&gt;1,"A",IFERROR(CHAR(CODE(LOOKUP(2,1/($B$153:OFFSET(B157,-1,0)&lt;&gt;""),$B$153:OFFSET(B157,-1,0)))+1),"A")))</f>
        <v>D</v>
      </c>
      <c r="C157" s="449" t="str">
        <f>'2-Expenditures'!C157</f>
        <v>Computer Programming - Established (Out Years)</v>
      </c>
      <c r="D157" s="459"/>
      <c r="E157" s="145">
        <f t="shared" si="98"/>
        <v>0</v>
      </c>
      <c r="F157" s="145">
        <f t="shared" si="99"/>
        <v>0</v>
      </c>
      <c r="G157" s="145">
        <f t="shared" si="100"/>
        <v>0</v>
      </c>
      <c r="H157" s="145">
        <f t="shared" si="101"/>
        <v>0</v>
      </c>
      <c r="I157" s="146">
        <f>'2-Expenditures'!I157</f>
        <v>0</v>
      </c>
      <c r="J157" s="410"/>
      <c r="K157" s="406">
        <f t="shared" si="107"/>
        <v>0</v>
      </c>
      <c r="L157" s="538"/>
      <c r="M157" s="156" t="b">
        <f t="shared" si="102"/>
        <v>1</v>
      </c>
      <c r="N157"/>
      <c r="O157" s="392">
        <f t="shared" si="103"/>
        <v>1</v>
      </c>
      <c r="P157" s="392">
        <f t="shared" si="104"/>
        <v>0</v>
      </c>
      <c r="Q157" s="392">
        <f t="shared" si="105"/>
        <v>0</v>
      </c>
      <c r="R157" s="392">
        <f t="shared" si="106"/>
        <v>0</v>
      </c>
      <c r="S157" s="393" t="b">
        <f t="shared" si="108"/>
        <v>1</v>
      </c>
      <c r="T157" s="112"/>
      <c r="U157" s="112"/>
      <c r="V157" s="112"/>
      <c r="W157" s="112"/>
    </row>
    <row r="158" spans="1:23" ht="12.75" customHeight="1" x14ac:dyDescent="0.25">
      <c r="A158" s="159" t="str">
        <f>'2-Expenditures'!A158</f>
        <v>Y</v>
      </c>
      <c r="B158" s="342" t="str">
        <f ca="1">IF(A158="N",B157,IF(LEN(B157)&lt;&gt;1,"A",IFERROR(CHAR(CODE(LOOKUP(2,1/($B$153:OFFSET(B158,-1,0)&lt;&gt;""),$B$153:OFFSET(B158,-1,0)))+1),"A")))</f>
        <v>E</v>
      </c>
      <c r="C158" s="449" t="str">
        <f>'2-Expenditures'!C158</f>
        <v>Computer Programming - Emerging (Out Years)</v>
      </c>
      <c r="D158" s="459"/>
      <c r="E158" s="145">
        <f t="shared" si="98"/>
        <v>0</v>
      </c>
      <c r="F158" s="145">
        <f t="shared" si="99"/>
        <v>0</v>
      </c>
      <c r="G158" s="145">
        <f t="shared" si="100"/>
        <v>0</v>
      </c>
      <c r="H158" s="145">
        <f t="shared" si="101"/>
        <v>0</v>
      </c>
      <c r="I158" s="146">
        <f>'2-Expenditures'!I158</f>
        <v>0</v>
      </c>
      <c r="J158" s="410"/>
      <c r="K158" s="406">
        <f t="shared" si="107"/>
        <v>0</v>
      </c>
      <c r="L158" s="538"/>
      <c r="M158" s="156" t="b">
        <f t="shared" si="102"/>
        <v>1</v>
      </c>
      <c r="O158" s="392">
        <f t="shared" si="103"/>
        <v>1</v>
      </c>
      <c r="P158" s="392">
        <f t="shared" si="104"/>
        <v>0</v>
      </c>
      <c r="Q158" s="392">
        <f t="shared" si="105"/>
        <v>0</v>
      </c>
      <c r="R158" s="392">
        <f t="shared" si="106"/>
        <v>0</v>
      </c>
      <c r="S158" s="393" t="b">
        <f t="shared" si="108"/>
        <v>1</v>
      </c>
      <c r="T158" s="112"/>
      <c r="U158" s="112"/>
      <c r="V158" s="112"/>
    </row>
    <row r="159" spans="1:23" ht="12.75" customHeight="1" x14ac:dyDescent="0.25">
      <c r="A159" s="159" t="str">
        <f>'2-Expenditures'!A159</f>
        <v>Y</v>
      </c>
      <c r="B159" s="342" t="str">
        <f ca="1">IF(A159="N",B158,IF(LEN(B158)&lt;&gt;1,"A",IFERROR(CHAR(CODE(LOOKUP(2,1/($B$153:OFFSET(B159,-1,0)&lt;&gt;""),$B$153:OFFSET(B159,-1,0)))+1),"A")))</f>
        <v>F</v>
      </c>
      <c r="C159" s="449" t="str">
        <f>'2-Expenditures'!C159</f>
        <v>2WD Travel Mileage</v>
      </c>
      <c r="D159" s="459"/>
      <c r="E159" s="145">
        <f t="shared" si="98"/>
        <v>0</v>
      </c>
      <c r="F159" s="145">
        <f t="shared" si="99"/>
        <v>0</v>
      </c>
      <c r="G159" s="145">
        <f t="shared" si="100"/>
        <v>0</v>
      </c>
      <c r="H159" s="145">
        <f t="shared" si="101"/>
        <v>0</v>
      </c>
      <c r="I159" s="146">
        <f>'2-Expenditures'!I159</f>
        <v>0</v>
      </c>
      <c r="J159" s="410"/>
      <c r="K159" s="406">
        <f t="shared" si="107"/>
        <v>0</v>
      </c>
      <c r="L159" s="537" t="s">
        <v>1586</v>
      </c>
      <c r="M159" s="156" t="b">
        <f t="shared" si="102"/>
        <v>1</v>
      </c>
      <c r="O159" s="392">
        <f t="shared" si="103"/>
        <v>1</v>
      </c>
      <c r="P159" s="392">
        <f t="shared" si="104"/>
        <v>0</v>
      </c>
      <c r="Q159" s="392">
        <f t="shared" si="105"/>
        <v>0</v>
      </c>
      <c r="R159" s="392">
        <f t="shared" si="106"/>
        <v>0</v>
      </c>
      <c r="S159" s="393" t="b">
        <f t="shared" si="108"/>
        <v>1</v>
      </c>
      <c r="T159" s="112"/>
      <c r="U159" s="112"/>
      <c r="V159" s="112"/>
    </row>
    <row r="160" spans="1:23" ht="12.75" customHeight="1" x14ac:dyDescent="0.25">
      <c r="A160" s="159" t="str">
        <f>'2-Expenditures'!A160</f>
        <v>Y</v>
      </c>
      <c r="B160" s="342" t="str">
        <f ca="1">IF(A160="N",B159,IF(LEN(B159)&lt;&gt;1,"A",IFERROR(CHAR(CODE(LOOKUP(2,1/($B$153:OFFSET(B160,-1,0)&lt;&gt;""),$B$153:OFFSET(B160,-1,0)))+1),"A")))</f>
        <v>G</v>
      </c>
      <c r="C160" s="449" t="str">
        <f>'2-Expenditures'!C160</f>
        <v>4WD Travel Mileage</v>
      </c>
      <c r="D160" s="459"/>
      <c r="E160" s="145">
        <f t="shared" si="98"/>
        <v>0</v>
      </c>
      <c r="F160" s="145">
        <f t="shared" si="99"/>
        <v>0</v>
      </c>
      <c r="G160" s="145">
        <f t="shared" si="100"/>
        <v>0</v>
      </c>
      <c r="H160" s="145">
        <f t="shared" si="101"/>
        <v>0</v>
      </c>
      <c r="I160" s="146">
        <f>'2-Expenditures'!I160</f>
        <v>0</v>
      </c>
      <c r="J160" s="410"/>
      <c r="K160" s="406">
        <f t="shared" si="107"/>
        <v>0</v>
      </c>
      <c r="L160" s="537" t="s">
        <v>1586</v>
      </c>
      <c r="M160" s="156" t="b">
        <f t="shared" si="102"/>
        <v>1</v>
      </c>
      <c r="O160" s="392">
        <f t="shared" si="103"/>
        <v>1</v>
      </c>
      <c r="P160" s="392">
        <f t="shared" si="104"/>
        <v>0</v>
      </c>
      <c r="Q160" s="392">
        <f t="shared" si="105"/>
        <v>0</v>
      </c>
      <c r="R160" s="392">
        <f t="shared" si="106"/>
        <v>0</v>
      </c>
      <c r="S160" s="393" t="b">
        <f t="shared" si="108"/>
        <v>1</v>
      </c>
      <c r="T160" s="112"/>
      <c r="U160" s="112"/>
      <c r="V160" s="112"/>
    </row>
    <row r="161" spans="1:23" s="111" customFormat="1" ht="12.75" hidden="1" customHeight="1" outlineLevel="1" x14ac:dyDescent="0.25">
      <c r="A161" s="159" t="str">
        <f>'2-Expenditures'!A161</f>
        <v>N</v>
      </c>
      <c r="B161" s="342" t="str">
        <f ca="1">IF(A161="N",B160,IF(LEN(B160)&lt;&gt;1,"A",IFERROR(CHAR(CODE(LOOKUP(2,1/($B$153:OFFSET(B161,-1,0)&lt;&gt;""),$B$153:OFFSET(B161,-1,0)))+1),"A")))</f>
        <v>G</v>
      </c>
      <c r="C161" s="449" t="str">
        <f>'2-Expenditures'!C161</f>
        <v>GenTax Programming</v>
      </c>
      <c r="D161" s="459"/>
      <c r="E161" s="145">
        <f t="shared" si="98"/>
        <v>0</v>
      </c>
      <c r="F161" s="145">
        <f t="shared" si="99"/>
        <v>0</v>
      </c>
      <c r="G161" s="145">
        <f t="shared" si="100"/>
        <v>0</v>
      </c>
      <c r="H161" s="145">
        <f t="shared" si="101"/>
        <v>0</v>
      </c>
      <c r="I161" s="146">
        <f>'2-Expenditures'!I161</f>
        <v>0</v>
      </c>
      <c r="J161" s="410"/>
      <c r="K161" s="406">
        <f t="shared" si="107"/>
        <v>0</v>
      </c>
      <c r="L161" s="537" t="s">
        <v>1586</v>
      </c>
      <c r="M161" s="156" t="b">
        <f t="shared" si="102"/>
        <v>1</v>
      </c>
      <c r="N161"/>
      <c r="O161" s="392">
        <f t="shared" si="103"/>
        <v>1</v>
      </c>
      <c r="P161" s="392">
        <f t="shared" si="104"/>
        <v>0</v>
      </c>
      <c r="Q161" s="392">
        <f t="shared" si="105"/>
        <v>0</v>
      </c>
      <c r="R161" s="392">
        <f t="shared" si="106"/>
        <v>0</v>
      </c>
      <c r="S161" s="393" t="b">
        <f t="shared" si="108"/>
        <v>1</v>
      </c>
      <c r="T161" s="102"/>
      <c r="U161" s="102"/>
      <c r="V161" s="102"/>
      <c r="W161" s="112"/>
    </row>
    <row r="162" spans="1:23" s="111" customFormat="1" ht="12.75" hidden="1" customHeight="1" outlineLevel="1" x14ac:dyDescent="0.25">
      <c r="A162" s="159" t="str">
        <f>'2-Expenditures'!A162</f>
        <v>N</v>
      </c>
      <c r="B162" s="342" t="str">
        <f ca="1">IF(A162="N",B161,IF(LEN(B161)&lt;&gt;1,"A",IFERROR(CHAR(CODE(LOOKUP(2,1/($B$153:OFFSET(B162,-1,0)&lt;&gt;""),$B$153:OFFSET(B162,-1,0)))+1),"A")))</f>
        <v>G</v>
      </c>
      <c r="C162" s="449" t="str">
        <f>'2-Expenditures'!C162</f>
        <v>ISD Programming Support</v>
      </c>
      <c r="D162" s="459"/>
      <c r="E162" s="145">
        <f t="shared" si="98"/>
        <v>0</v>
      </c>
      <c r="F162" s="145">
        <f t="shared" si="99"/>
        <v>0</v>
      </c>
      <c r="G162" s="145">
        <f t="shared" si="100"/>
        <v>0</v>
      </c>
      <c r="H162" s="145">
        <f t="shared" si="101"/>
        <v>0</v>
      </c>
      <c r="I162" s="146">
        <f>'2-Expenditures'!I162</f>
        <v>0</v>
      </c>
      <c r="J162" s="410"/>
      <c r="K162" s="406">
        <f t="shared" si="107"/>
        <v>0</v>
      </c>
      <c r="L162" s="537" t="s">
        <v>1586</v>
      </c>
      <c r="M162" s="156" t="b">
        <f t="shared" si="102"/>
        <v>1</v>
      </c>
      <c r="N162"/>
      <c r="O162" s="392">
        <f t="shared" si="103"/>
        <v>1</v>
      </c>
      <c r="P162" s="392">
        <f t="shared" si="104"/>
        <v>0</v>
      </c>
      <c r="Q162" s="392">
        <f t="shared" si="105"/>
        <v>0</v>
      </c>
      <c r="R162" s="392">
        <f t="shared" si="106"/>
        <v>0</v>
      </c>
      <c r="S162" s="393" t="b">
        <f t="shared" si="108"/>
        <v>1</v>
      </c>
      <c r="T162" s="112"/>
      <c r="U162" s="112"/>
      <c r="V162" s="112"/>
      <c r="W162" s="112"/>
    </row>
    <row r="163" spans="1:23" s="111" customFormat="1" ht="12.75" hidden="1" customHeight="1" outlineLevel="1" x14ac:dyDescent="0.25">
      <c r="A163" s="159" t="str">
        <f>'2-Expenditures'!A163</f>
        <v>N</v>
      </c>
      <c r="B163" s="342" t="str">
        <f ca="1">IF(A163="N",B162,IF(LEN(B162)&lt;&gt;1,"A",IFERROR(CHAR(CODE(LOOKUP(2,1/($B$153:OFFSET(B163,-1,0)&lt;&gt;""),$B$153:OFFSET(B163,-1,0)))+1),"A")))</f>
        <v>G</v>
      </c>
      <c r="C163" s="449" t="str">
        <f>'2-Expenditures'!C163</f>
        <v>Office of Research and Analysis</v>
      </c>
      <c r="D163" s="459"/>
      <c r="E163" s="145">
        <f t="shared" si="98"/>
        <v>0</v>
      </c>
      <c r="F163" s="145">
        <f t="shared" si="99"/>
        <v>0</v>
      </c>
      <c r="G163" s="145">
        <f t="shared" si="100"/>
        <v>0</v>
      </c>
      <c r="H163" s="145">
        <f t="shared" si="101"/>
        <v>0</v>
      </c>
      <c r="I163" s="146">
        <f>'2-Expenditures'!I163</f>
        <v>0</v>
      </c>
      <c r="J163" s="410"/>
      <c r="K163" s="406">
        <f t="shared" si="107"/>
        <v>0</v>
      </c>
      <c r="L163" s="537" t="s">
        <v>1586</v>
      </c>
      <c r="M163" s="156" t="b">
        <f t="shared" si="102"/>
        <v>1</v>
      </c>
      <c r="N163"/>
      <c r="O163" s="392">
        <f t="shared" si="103"/>
        <v>1</v>
      </c>
      <c r="P163" s="392">
        <f t="shared" si="104"/>
        <v>0</v>
      </c>
      <c r="Q163" s="392">
        <f t="shared" si="105"/>
        <v>0</v>
      </c>
      <c r="R163" s="392">
        <f t="shared" si="106"/>
        <v>0</v>
      </c>
      <c r="S163" s="393" t="b">
        <f t="shared" si="108"/>
        <v>1</v>
      </c>
      <c r="T163" s="112"/>
      <c r="U163" s="112"/>
      <c r="V163" s="112"/>
      <c r="W163" s="112"/>
    </row>
    <row r="164" spans="1:23" s="111" customFormat="1" ht="12.75" hidden="1" customHeight="1" outlineLevel="1" x14ac:dyDescent="0.25">
      <c r="A164" s="159" t="str">
        <f>'2-Expenditures'!A164</f>
        <v>N</v>
      </c>
      <c r="B164" s="342" t="str">
        <f ca="1">IF(A164="N",B163,IF(LEN(B163)&lt;&gt;1,"A",IFERROR(CHAR(CODE(LOOKUP(2,1/($B$153:OFFSET(B164,-1,0)&lt;&gt;""),$B$153:OFFSET(B164,-1,0)))+1),"A")))</f>
        <v>G</v>
      </c>
      <c r="C164" s="449" t="str">
        <f>'2-Expenditures'!C164</f>
        <v>User Acceptance Testing</v>
      </c>
      <c r="D164" s="459"/>
      <c r="E164" s="145">
        <f t="shared" si="98"/>
        <v>0</v>
      </c>
      <c r="F164" s="145">
        <f t="shared" si="99"/>
        <v>0</v>
      </c>
      <c r="G164" s="145">
        <f t="shared" si="100"/>
        <v>0</v>
      </c>
      <c r="H164" s="145">
        <f t="shared" si="101"/>
        <v>0</v>
      </c>
      <c r="I164" s="146">
        <f>'2-Expenditures'!I164</f>
        <v>0</v>
      </c>
      <c r="J164" s="410"/>
      <c r="K164" s="406">
        <f t="shared" si="107"/>
        <v>0</v>
      </c>
      <c r="L164" s="537" t="s">
        <v>1586</v>
      </c>
      <c r="M164" s="156" t="b">
        <f t="shared" si="102"/>
        <v>1</v>
      </c>
      <c r="N164"/>
      <c r="O164" s="392">
        <f t="shared" si="103"/>
        <v>1</v>
      </c>
      <c r="P164" s="392">
        <f t="shared" si="104"/>
        <v>0</v>
      </c>
      <c r="Q164" s="392">
        <f t="shared" si="105"/>
        <v>0</v>
      </c>
      <c r="R164" s="392">
        <f t="shared" si="106"/>
        <v>0</v>
      </c>
      <c r="S164" s="393" t="b">
        <f t="shared" si="108"/>
        <v>1</v>
      </c>
      <c r="T164" s="112"/>
      <c r="U164" s="112"/>
      <c r="V164" s="112"/>
      <c r="W164" s="112"/>
    </row>
    <row r="165" spans="1:23" s="111" customFormat="1" ht="13.5" hidden="1" customHeight="1" outlineLevel="1" x14ac:dyDescent="0.25">
      <c r="A165" s="159" t="str">
        <f>'2-Expenditures'!A165</f>
        <v>N</v>
      </c>
      <c r="B165" s="342" t="str">
        <f ca="1">IF(A165="N",B164,IF(LEN(B164)&lt;&gt;1,"A",IFERROR(CHAR(CODE(LOOKUP(2,1/($B$153:OFFSET(B165,-1,0)&lt;&gt;""),$B$153:OFFSET(B165,-1,0)))+1),"A")))</f>
        <v>G</v>
      </c>
      <c r="C165" s="450" t="str">
        <f>'2-Expenditures'!C165</f>
        <v>DRIVES Programming (Out Years)</v>
      </c>
      <c r="D165" s="460"/>
      <c r="E165" s="145">
        <f t="shared" si="98"/>
        <v>0</v>
      </c>
      <c r="F165" s="145">
        <f t="shared" si="99"/>
        <v>0</v>
      </c>
      <c r="G165" s="145">
        <f t="shared" si="100"/>
        <v>0</v>
      </c>
      <c r="H165" s="145">
        <f t="shared" si="101"/>
        <v>0</v>
      </c>
      <c r="I165" s="146">
        <f>'2-Expenditures'!I165</f>
        <v>0</v>
      </c>
      <c r="J165" s="410"/>
      <c r="K165" s="406">
        <f t="shared" si="107"/>
        <v>0</v>
      </c>
      <c r="L165" s="537" t="s">
        <v>1586</v>
      </c>
      <c r="M165" s="156" t="b">
        <f t="shared" si="102"/>
        <v>1</v>
      </c>
      <c r="N165"/>
      <c r="O165" s="392">
        <f t="shared" si="103"/>
        <v>1</v>
      </c>
      <c r="P165" s="392">
        <f t="shared" si="104"/>
        <v>0</v>
      </c>
      <c r="Q165" s="392">
        <f t="shared" si="105"/>
        <v>0</v>
      </c>
      <c r="R165" s="392">
        <f t="shared" si="106"/>
        <v>0</v>
      </c>
      <c r="S165" s="393" t="b">
        <f t="shared" si="108"/>
        <v>1</v>
      </c>
      <c r="T165" s="112"/>
      <c r="U165" s="112"/>
      <c r="V165" s="112"/>
      <c r="W165" s="112"/>
    </row>
    <row r="166" spans="1:23" s="111" customFormat="1" ht="13.5" customHeight="1" collapsed="1" x14ac:dyDescent="0.25">
      <c r="A166" s="159" t="str">
        <f>'2-Expenditures'!A166</f>
        <v>N</v>
      </c>
      <c r="B166" s="342" t="str">
        <f ca="1">IF(A166="N",B165,IF(LEN(B165)&lt;&gt;1,"A",IFERROR(CHAR(CODE(LOOKUP(2,1/($B$153:OFFSET(B166,-1,0)&lt;&gt;""),$B$153:OFFSET(B166,-1,0)))+1),"A")))</f>
        <v>G</v>
      </c>
      <c r="C166" s="450">
        <f>'2-Expenditures'!C166</f>
        <v>0</v>
      </c>
      <c r="D166" s="460"/>
      <c r="E166" s="145">
        <f t="shared" si="98"/>
        <v>0</v>
      </c>
      <c r="F166" s="145">
        <f t="shared" si="99"/>
        <v>0</v>
      </c>
      <c r="G166" s="145">
        <f t="shared" si="100"/>
        <v>0</v>
      </c>
      <c r="H166" s="145">
        <f t="shared" si="101"/>
        <v>0</v>
      </c>
      <c r="I166" s="146">
        <f>'2-Expenditures'!I166</f>
        <v>0</v>
      </c>
      <c r="J166" s="410"/>
      <c r="K166" s="406">
        <f t="shared" si="107"/>
        <v>0</v>
      </c>
      <c r="L166" s="537" t="s">
        <v>1586</v>
      </c>
      <c r="M166" s="156" t="b">
        <f t="shared" si="102"/>
        <v>1</v>
      </c>
      <c r="N166"/>
      <c r="O166" s="392">
        <f t="shared" si="103"/>
        <v>1</v>
      </c>
      <c r="P166" s="392">
        <f t="shared" si="104"/>
        <v>0</v>
      </c>
      <c r="Q166" s="392">
        <f t="shared" si="105"/>
        <v>0</v>
      </c>
      <c r="R166" s="392">
        <f t="shared" si="106"/>
        <v>0</v>
      </c>
      <c r="S166" s="393" t="b">
        <f t="shared" si="108"/>
        <v>1</v>
      </c>
      <c r="T166" s="112"/>
      <c r="U166" s="112"/>
      <c r="V166" s="112"/>
      <c r="W166" s="112"/>
    </row>
    <row r="167" spans="1:23" s="111" customFormat="1" ht="13.5" customHeight="1" thickBot="1" x14ac:dyDescent="0.3">
      <c r="A167" s="159" t="str">
        <f>'2-Expenditures'!A167</f>
        <v>N</v>
      </c>
      <c r="B167" s="342" t="str">
        <f ca="1">IF(A167="N",B166,IF(LEN(B166)&lt;&gt;1,"A",IFERROR(CHAR(CODE(LOOKUP(2,1/($B$153:OFFSET(B167,-1,0)&lt;&gt;""),$B$153:OFFSET(B167,-1,0)))+1),"A")))</f>
        <v>G</v>
      </c>
      <c r="C167" s="450">
        <f>'2-Expenditures'!C167</f>
        <v>0</v>
      </c>
      <c r="D167" s="460"/>
      <c r="E167" s="145">
        <f t="shared" si="98"/>
        <v>0</v>
      </c>
      <c r="F167" s="145">
        <f t="shared" si="99"/>
        <v>0</v>
      </c>
      <c r="G167" s="145">
        <f t="shared" si="100"/>
        <v>0</v>
      </c>
      <c r="H167" s="145">
        <f t="shared" si="101"/>
        <v>0</v>
      </c>
      <c r="I167" s="146">
        <f>'2-Expenditures'!I167</f>
        <v>0</v>
      </c>
      <c r="J167" s="425"/>
      <c r="K167" s="406">
        <f t="shared" si="107"/>
        <v>0</v>
      </c>
      <c r="L167" s="537" t="s">
        <v>1586</v>
      </c>
      <c r="M167" s="156" t="b">
        <f t="shared" si="102"/>
        <v>1</v>
      </c>
      <c r="N167"/>
      <c r="O167" s="392">
        <f t="shared" si="103"/>
        <v>1</v>
      </c>
      <c r="P167" s="392">
        <f t="shared" si="104"/>
        <v>0</v>
      </c>
      <c r="Q167" s="392">
        <f t="shared" si="105"/>
        <v>0</v>
      </c>
      <c r="R167" s="392">
        <f t="shared" si="106"/>
        <v>0</v>
      </c>
      <c r="S167" s="393" t="b">
        <f t="shared" si="108"/>
        <v>1</v>
      </c>
      <c r="T167" s="112"/>
      <c r="U167" s="112"/>
      <c r="V167" s="112"/>
      <c r="W167" s="304"/>
    </row>
    <row r="168" spans="1:23" s="111" customFormat="1" ht="13.8" thickTop="1" x14ac:dyDescent="0.25">
      <c r="A168" s="159">
        <f>'2-Expenditures'!A168</f>
        <v>0</v>
      </c>
      <c r="B168" s="344" t="str">
        <f ca="1">IFERROR(CHAR(CODE(LOOKUP(2,1/(B154:OFFSET(B168,-1,0)&lt;&gt;""),B154:OFFSET(B168,-1,0)))+1),"A")</f>
        <v>H</v>
      </c>
      <c r="C168" s="451" t="s">
        <v>1616</v>
      </c>
      <c r="D168" s="461"/>
      <c r="E168" s="366">
        <f ca="1">SUMIFS(E154:OFFSET(E168,-1,0),$A154:OFFSET($A168,-1,0),"Y")</f>
        <v>0</v>
      </c>
      <c r="F168" s="366">
        <f ca="1">SUMIFS(F154:OFFSET(F168,-1,0),$A154:OFFSET($A168,-1,0),"Y")</f>
        <v>0</v>
      </c>
      <c r="G168" s="366">
        <f ca="1">SUMIFS(G154:OFFSET(G168,-1,0),$A154:OFFSET($A168,-1,0),"Y")</f>
        <v>0</v>
      </c>
      <c r="H168" s="366">
        <f ca="1">SUMIFS(H154:OFFSET(H168,-1,0),$A154:OFFSET($A168,-1,0),"Y")</f>
        <v>0</v>
      </c>
      <c r="I168" s="366">
        <f ca="1">SUMIFS(I154:OFFSET(I168,-1,0),$A154:OFFSET($A168,-1,0),"Y")</f>
        <v>0</v>
      </c>
      <c r="J168" s="366">
        <f ca="1">SUMIFS(J154:OFFSET(J168,-1,0),$A154:OFFSET($A168,-1,0),"Y")</f>
        <v>0</v>
      </c>
      <c r="K168" s="366">
        <f ca="1">SUMIFS(K154:OFFSET(K168,-1,0),$A154:OFFSET($A168,-1,0),"Y")</f>
        <v>0</v>
      </c>
      <c r="L168" s="370"/>
      <c r="M168" s="368" t="b">
        <f t="shared" ca="1" si="102"/>
        <v>1</v>
      </c>
      <c r="N168"/>
      <c r="O168" s="392">
        <f ca="1">IF($I168&gt;0,E168/$I168,E$2)</f>
        <v>1</v>
      </c>
      <c r="P168" s="392">
        <f t="shared" ref="P168" ca="1" si="109">IF($I168&gt;0,F168/$I168,F$2)</f>
        <v>0</v>
      </c>
      <c r="Q168" s="392">
        <f t="shared" ref="Q168" ca="1" si="110">IF($I168&gt;0,G168/$I168,G$2)</f>
        <v>0</v>
      </c>
      <c r="R168" s="392">
        <f t="shared" ref="R168" ca="1" si="111">IF($I168&gt;0,H168/$I168,H$2)</f>
        <v>0</v>
      </c>
      <c r="S168" s="390" t="b">
        <f t="shared" ref="S168" ca="1" si="112">SUM(O168:R168)=1</f>
        <v>1</v>
      </c>
      <c r="T168" s="173" t="s">
        <v>1852</v>
      </c>
      <c r="U168" s="173"/>
      <c r="V168" s="173"/>
      <c r="W168" s="112"/>
    </row>
    <row r="169" spans="1:23" s="111" customFormat="1" x14ac:dyDescent="0.25">
      <c r="A169" s="159">
        <f>'2-Expenditures'!A169</f>
        <v>0</v>
      </c>
      <c r="B169" s="112"/>
      <c r="C169" s="112"/>
      <c r="D169" s="112"/>
      <c r="E169" s="112"/>
      <c r="F169" s="112"/>
      <c r="G169" s="112"/>
      <c r="H169" s="112"/>
      <c r="I169" s="112"/>
      <c r="J169" s="112"/>
      <c r="K169" s="112"/>
      <c r="L169" s="535"/>
      <c r="M169" s="151"/>
      <c r="N169"/>
      <c r="O169" s="486"/>
      <c r="P169" s="486"/>
      <c r="Q169" s="486"/>
      <c r="R169" s="486"/>
      <c r="S169" s="381"/>
      <c r="T169" s="112"/>
      <c r="U169" s="112"/>
      <c r="V169" s="112"/>
      <c r="W169" s="112"/>
    </row>
    <row r="170" spans="1:23" s="304" customFormat="1" ht="19.95" customHeight="1" x14ac:dyDescent="0.25">
      <c r="A170" s="313">
        <f>'2-Expenditures'!A170</f>
        <v>0</v>
      </c>
      <c r="B170" s="114" t="s">
        <v>1894</v>
      </c>
      <c r="C170" s="363"/>
      <c r="D170" s="363"/>
      <c r="E170" s="302"/>
      <c r="F170" s="302"/>
      <c r="G170" s="302"/>
      <c r="H170" s="302"/>
      <c r="I170" s="302"/>
      <c r="J170" s="302"/>
      <c r="K170" s="302"/>
      <c r="L170" s="363"/>
      <c r="M170" s="302"/>
      <c r="N170"/>
      <c r="O170" s="488"/>
      <c r="P170" s="488"/>
      <c r="Q170" s="488"/>
      <c r="R170" s="488"/>
      <c r="S170" s="303"/>
      <c r="W170" s="112"/>
    </row>
    <row r="171" spans="1:23" s="111" customFormat="1" ht="26.4" x14ac:dyDescent="0.25">
      <c r="A171" s="159" t="str">
        <f>'2-Expenditures'!A171</f>
        <v>Include?</v>
      </c>
      <c r="B171" s="339" t="s">
        <v>1612</v>
      </c>
      <c r="C171" s="382" t="s">
        <v>1613</v>
      </c>
      <c r="D171" s="462"/>
      <c r="E171" s="402" t="s">
        <v>1589</v>
      </c>
      <c r="F171" s="402" t="s">
        <v>1590</v>
      </c>
      <c r="G171" s="402" t="s">
        <v>1591</v>
      </c>
      <c r="H171" s="402" t="s">
        <v>1592</v>
      </c>
      <c r="I171" s="341" t="s">
        <v>1609</v>
      </c>
      <c r="J171" s="412" t="s">
        <v>1588</v>
      </c>
      <c r="K171" s="341" t="s">
        <v>1633</v>
      </c>
      <c r="L171" s="546" t="s">
        <v>1632</v>
      </c>
      <c r="M171" s="341" t="s">
        <v>1724</v>
      </c>
      <c r="N171"/>
      <c r="O171" s="387" t="s">
        <v>1589</v>
      </c>
      <c r="P171" s="387" t="s">
        <v>1590</v>
      </c>
      <c r="Q171" s="387" t="s">
        <v>1591</v>
      </c>
      <c r="R171" s="387" t="s">
        <v>1592</v>
      </c>
      <c r="S171" s="388" t="s">
        <v>1724</v>
      </c>
      <c r="T171" s="112"/>
      <c r="U171" s="112"/>
      <c r="V171" s="112"/>
      <c r="W171" s="112"/>
    </row>
    <row r="172" spans="1:23" s="111" customFormat="1" x14ac:dyDescent="0.25">
      <c r="A172" s="159" t="str">
        <f>'2-Expenditures'!A172</f>
        <v>Y</v>
      </c>
      <c r="B172" s="342" t="str">
        <f ca="1">IF(A172="N",B171,IF(LEN(B171)&lt;&gt;1,"A",IFERROR(CHAR(CODE(LOOKUP(2,1/($B$171:OFFSET(B172,-1,0)&lt;&gt;""),$B$171:OFFSET(B172,-1,0)))+1),"A")))</f>
        <v>A</v>
      </c>
      <c r="C172" s="464">
        <f>'2-Expenditures'!C172</f>
        <v>0</v>
      </c>
      <c r="D172" s="463"/>
      <c r="E172" s="145">
        <f t="shared" ref="E172:E186" si="113">$I172*O172</f>
        <v>0</v>
      </c>
      <c r="F172" s="145">
        <f t="shared" ref="F172:F186" si="114">$I172*P172</f>
        <v>0</v>
      </c>
      <c r="G172" s="145">
        <f t="shared" ref="G172:G186" si="115">$I172*Q172</f>
        <v>0</v>
      </c>
      <c r="H172" s="145">
        <f t="shared" ref="H172:H186" si="116">$I172*R172</f>
        <v>0</v>
      </c>
      <c r="I172" s="143">
        <f>'2-Expenditures'!I172</f>
        <v>0</v>
      </c>
      <c r="J172" s="423"/>
      <c r="K172" s="419">
        <f>SUM(I172:J172)</f>
        <v>0</v>
      </c>
      <c r="L172" s="538"/>
      <c r="M172" s="156" t="b">
        <f t="shared" ref="M172:M187" si="117">SUM(E172:H172)=I172</f>
        <v>1</v>
      </c>
      <c r="N172"/>
      <c r="O172" s="392">
        <f t="shared" ref="O172:O186" si="118">E$2</f>
        <v>1</v>
      </c>
      <c r="P172" s="392">
        <f t="shared" ref="P172:P186" si="119">F$2</f>
        <v>0</v>
      </c>
      <c r="Q172" s="392">
        <f t="shared" ref="Q172:Q186" si="120">G$2</f>
        <v>0</v>
      </c>
      <c r="R172" s="392">
        <f t="shared" ref="R172:R186" si="121">H$2</f>
        <v>0</v>
      </c>
      <c r="S172" s="393" t="b">
        <f>SUM(O172:R172)=1</f>
        <v>1</v>
      </c>
      <c r="T172" s="104"/>
      <c r="U172" s="104"/>
      <c r="V172" s="104"/>
      <c r="W172" s="112"/>
    </row>
    <row r="173" spans="1:23" s="111" customFormat="1" ht="12.75" customHeight="1" x14ac:dyDescent="0.25">
      <c r="A173" s="159" t="str">
        <f>'2-Expenditures'!A173</f>
        <v>Y</v>
      </c>
      <c r="B173" s="342" t="str">
        <f ca="1">IF(A173="N",B172,IF(LEN(B172)&lt;&gt;1,"A",IFERROR(CHAR(CODE(LOOKUP(2,1/($B$171:OFFSET(B173,-1,0)&lt;&gt;""),$B$171:OFFSET(B173,-1,0)))+1),"A")))</f>
        <v>B</v>
      </c>
      <c r="C173" s="464">
        <f>'2-Expenditures'!C173</f>
        <v>0</v>
      </c>
      <c r="D173" s="463"/>
      <c r="E173" s="145">
        <f t="shared" si="113"/>
        <v>0</v>
      </c>
      <c r="F173" s="145">
        <f t="shared" si="114"/>
        <v>0</v>
      </c>
      <c r="G173" s="145">
        <f t="shared" si="115"/>
        <v>0</v>
      </c>
      <c r="H173" s="145">
        <f t="shared" si="116"/>
        <v>0</v>
      </c>
      <c r="I173" s="143">
        <f>'2-Expenditures'!I173</f>
        <v>0</v>
      </c>
      <c r="J173" s="410"/>
      <c r="K173" s="153">
        <f>SUM(I173:J173)</f>
        <v>0</v>
      </c>
      <c r="L173" s="538"/>
      <c r="M173" s="156" t="b">
        <f t="shared" si="117"/>
        <v>1</v>
      </c>
      <c r="N173"/>
      <c r="O173" s="392">
        <f t="shared" si="118"/>
        <v>1</v>
      </c>
      <c r="P173" s="392">
        <f t="shared" si="119"/>
        <v>0</v>
      </c>
      <c r="Q173" s="392">
        <f t="shared" si="120"/>
        <v>0</v>
      </c>
      <c r="R173" s="392">
        <f t="shared" si="121"/>
        <v>0</v>
      </c>
      <c r="S173" s="393" t="b">
        <f t="shared" ref="S173:S186" si="122">SUM(O173:R173)=1</f>
        <v>1</v>
      </c>
      <c r="T173" s="104"/>
      <c r="U173" s="104"/>
      <c r="V173" s="104"/>
      <c r="W173" s="112"/>
    </row>
    <row r="174" spans="1:23" s="111" customFormat="1" ht="12.75" customHeight="1" x14ac:dyDescent="0.25">
      <c r="A174" s="159" t="str">
        <f>'2-Expenditures'!A174</f>
        <v>Y</v>
      </c>
      <c r="B174" s="342" t="str">
        <f ca="1">IF(A174="N",B173,IF(LEN(B173)&lt;&gt;1,"A",IFERROR(CHAR(CODE(LOOKUP(2,1/($B$171:OFFSET(B174,-1,0)&lt;&gt;""),$B$171:OFFSET(B174,-1,0)))+1),"A")))</f>
        <v>C</v>
      </c>
      <c r="C174" s="464">
        <f>'2-Expenditures'!C174</f>
        <v>0</v>
      </c>
      <c r="D174" s="463"/>
      <c r="E174" s="145">
        <f t="shared" si="113"/>
        <v>0</v>
      </c>
      <c r="F174" s="145">
        <f t="shared" si="114"/>
        <v>0</v>
      </c>
      <c r="G174" s="145">
        <f t="shared" si="115"/>
        <v>0</v>
      </c>
      <c r="H174" s="145">
        <f t="shared" si="116"/>
        <v>0</v>
      </c>
      <c r="I174" s="143">
        <f>'2-Expenditures'!I174</f>
        <v>0</v>
      </c>
      <c r="J174" s="410"/>
      <c r="K174" s="153">
        <f>SUM(I174:J174)</f>
        <v>0</v>
      </c>
      <c r="L174" s="538"/>
      <c r="M174" s="156" t="b">
        <f t="shared" si="117"/>
        <v>1</v>
      </c>
      <c r="N174"/>
      <c r="O174" s="392">
        <f t="shared" si="118"/>
        <v>1</v>
      </c>
      <c r="P174" s="392">
        <f t="shared" si="119"/>
        <v>0</v>
      </c>
      <c r="Q174" s="392">
        <f t="shared" si="120"/>
        <v>0</v>
      </c>
      <c r="R174" s="392">
        <f t="shared" si="121"/>
        <v>0</v>
      </c>
      <c r="S174" s="393" t="b">
        <f t="shared" si="122"/>
        <v>1</v>
      </c>
      <c r="T174" s="112"/>
      <c r="U174" s="112"/>
      <c r="V174" s="112"/>
      <c r="W174" s="112"/>
    </row>
    <row r="175" spans="1:23" s="111" customFormat="1" ht="12.75" customHeight="1" x14ac:dyDescent="0.25">
      <c r="A175" s="159" t="str">
        <f>'2-Expenditures'!A175</f>
        <v>Y</v>
      </c>
      <c r="B175" s="342" t="str">
        <f ca="1">IF(A175="N",B174,IF(LEN(B174)&lt;&gt;1,"A",IFERROR(CHAR(CODE(LOOKUP(2,1/($B$171:OFFSET(B175,-1,0)&lt;&gt;""),$B$171:OFFSET(B175,-1,0)))+1),"A")))</f>
        <v>D</v>
      </c>
      <c r="C175" s="464">
        <f>'2-Expenditures'!C175</f>
        <v>0</v>
      </c>
      <c r="D175" s="463"/>
      <c r="E175" s="145">
        <f t="shared" si="113"/>
        <v>0</v>
      </c>
      <c r="F175" s="145">
        <f t="shared" si="114"/>
        <v>0</v>
      </c>
      <c r="G175" s="145">
        <f t="shared" si="115"/>
        <v>0</v>
      </c>
      <c r="H175" s="145">
        <f t="shared" si="116"/>
        <v>0</v>
      </c>
      <c r="I175" s="143">
        <f>'2-Expenditures'!I175</f>
        <v>0</v>
      </c>
      <c r="J175" s="410"/>
      <c r="K175" s="153">
        <f>SUM(I175:J175)</f>
        <v>0</v>
      </c>
      <c r="L175" s="538"/>
      <c r="M175" s="156" t="b">
        <f t="shared" si="117"/>
        <v>1</v>
      </c>
      <c r="N175"/>
      <c r="O175" s="392">
        <f t="shared" si="118"/>
        <v>1</v>
      </c>
      <c r="P175" s="392">
        <f t="shared" si="119"/>
        <v>0</v>
      </c>
      <c r="Q175" s="392">
        <f t="shared" si="120"/>
        <v>0</v>
      </c>
      <c r="R175" s="392">
        <f t="shared" si="121"/>
        <v>0</v>
      </c>
      <c r="S175" s="393" t="b">
        <f t="shared" si="122"/>
        <v>1</v>
      </c>
      <c r="T175" s="112"/>
      <c r="U175" s="112"/>
      <c r="V175" s="112"/>
      <c r="W175" s="112"/>
    </row>
    <row r="176" spans="1:23" s="111" customFormat="1" ht="13.5" customHeight="1" thickBot="1" x14ac:dyDescent="0.3">
      <c r="A176" s="159" t="str">
        <f>'2-Expenditures'!A176</f>
        <v>Y</v>
      </c>
      <c r="B176" s="342" t="str">
        <f ca="1">IF(A176="N",B175,IF(LEN(B175)&lt;&gt;1,"A",IFERROR(CHAR(CODE(LOOKUP(2,1/($B$171:OFFSET(B176,-1,0)&lt;&gt;""),$B$171:OFFSET(B176,-1,0)))+1),"A")))</f>
        <v>E</v>
      </c>
      <c r="C176" s="464">
        <f>'2-Expenditures'!C176</f>
        <v>0</v>
      </c>
      <c r="D176" s="463"/>
      <c r="E176" s="145">
        <f t="shared" si="113"/>
        <v>0</v>
      </c>
      <c r="F176" s="145">
        <f t="shared" si="114"/>
        <v>0</v>
      </c>
      <c r="G176" s="145">
        <f t="shared" si="115"/>
        <v>0</v>
      </c>
      <c r="H176" s="145">
        <f t="shared" si="116"/>
        <v>0</v>
      </c>
      <c r="I176" s="143">
        <f>'2-Expenditures'!I176</f>
        <v>0</v>
      </c>
      <c r="J176" s="410"/>
      <c r="K176" s="153">
        <f>SUM(I176:J176)</f>
        <v>0</v>
      </c>
      <c r="L176" s="538"/>
      <c r="M176" s="156" t="b">
        <f t="shared" si="117"/>
        <v>1</v>
      </c>
      <c r="N176"/>
      <c r="O176" s="392">
        <f t="shared" si="118"/>
        <v>1</v>
      </c>
      <c r="P176" s="392">
        <f t="shared" si="119"/>
        <v>0</v>
      </c>
      <c r="Q176" s="392">
        <f t="shared" si="120"/>
        <v>0</v>
      </c>
      <c r="R176" s="392">
        <f t="shared" si="121"/>
        <v>0</v>
      </c>
      <c r="S176" s="393" t="b">
        <f t="shared" si="122"/>
        <v>1</v>
      </c>
      <c r="T176" s="112"/>
      <c r="U176" s="112"/>
      <c r="V176" s="112"/>
      <c r="W176" s="112"/>
    </row>
    <row r="177" spans="1:23" s="111" customFormat="1" ht="13.5" hidden="1" customHeight="1" outlineLevel="1" x14ac:dyDescent="0.25">
      <c r="A177" s="159" t="str">
        <f>'2-Expenditures'!A177</f>
        <v>N</v>
      </c>
      <c r="B177" s="342" t="str">
        <f ca="1">IF(A177="N",B176,IF(LEN(B176)&lt;&gt;1,"A",IFERROR(CHAR(CODE(LOOKUP(2,1/($B$171:OFFSET(B177,-1,0)&lt;&gt;""),$B$171:OFFSET(B177,-1,0)))+1),"A")))</f>
        <v>E</v>
      </c>
      <c r="C177" s="464">
        <f>'2-Expenditures'!C177</f>
        <v>0</v>
      </c>
      <c r="D177" s="463"/>
      <c r="E177" s="145">
        <f t="shared" si="113"/>
        <v>0</v>
      </c>
      <c r="F177" s="145">
        <f t="shared" si="114"/>
        <v>0</v>
      </c>
      <c r="G177" s="145">
        <f t="shared" si="115"/>
        <v>0</v>
      </c>
      <c r="H177" s="145">
        <f t="shared" si="116"/>
        <v>0</v>
      </c>
      <c r="I177" s="143">
        <f>'2-Expenditures'!I177</f>
        <v>0</v>
      </c>
      <c r="J177" s="410"/>
      <c r="K177" s="153">
        <f t="shared" ref="K177:K186" si="123">SUM(I177:J177)</f>
        <v>0</v>
      </c>
      <c r="L177" s="538"/>
      <c r="M177" s="156" t="b">
        <f t="shared" si="117"/>
        <v>1</v>
      </c>
      <c r="N177"/>
      <c r="O177" s="392">
        <f t="shared" si="118"/>
        <v>1</v>
      </c>
      <c r="P177" s="392">
        <f t="shared" si="119"/>
        <v>0</v>
      </c>
      <c r="Q177" s="392">
        <f t="shared" si="120"/>
        <v>0</v>
      </c>
      <c r="R177" s="392">
        <f t="shared" si="121"/>
        <v>0</v>
      </c>
      <c r="S177" s="393" t="b">
        <f t="shared" si="122"/>
        <v>1</v>
      </c>
      <c r="T177" s="112"/>
      <c r="U177" s="112"/>
      <c r="V177" s="112"/>
      <c r="W177" s="112"/>
    </row>
    <row r="178" spans="1:23" s="111" customFormat="1" ht="13.5" hidden="1" customHeight="1" outlineLevel="1" x14ac:dyDescent="0.25">
      <c r="A178" s="159" t="str">
        <f>'2-Expenditures'!A178</f>
        <v>N</v>
      </c>
      <c r="B178" s="342" t="str">
        <f ca="1">IF(A178="N",B177,IF(LEN(B177)&lt;&gt;1,"A",IFERROR(CHAR(CODE(LOOKUP(2,1/($B$171:OFFSET(B178,-1,0)&lt;&gt;""),$B$171:OFFSET(B178,-1,0)))+1),"A")))</f>
        <v>E</v>
      </c>
      <c r="C178" s="464">
        <f>'2-Expenditures'!C178</f>
        <v>0</v>
      </c>
      <c r="D178" s="463"/>
      <c r="E178" s="145">
        <f t="shared" si="113"/>
        <v>0</v>
      </c>
      <c r="F178" s="145">
        <f t="shared" si="114"/>
        <v>0</v>
      </c>
      <c r="G178" s="145">
        <f t="shared" si="115"/>
        <v>0</v>
      </c>
      <c r="H178" s="145">
        <f t="shared" si="116"/>
        <v>0</v>
      </c>
      <c r="I178" s="143">
        <f>'2-Expenditures'!I178</f>
        <v>0</v>
      </c>
      <c r="J178" s="410"/>
      <c r="K178" s="153">
        <f t="shared" si="123"/>
        <v>0</v>
      </c>
      <c r="L178" s="538"/>
      <c r="M178" s="156" t="b">
        <f t="shared" si="117"/>
        <v>1</v>
      </c>
      <c r="N178"/>
      <c r="O178" s="392">
        <f t="shared" si="118"/>
        <v>1</v>
      </c>
      <c r="P178" s="392">
        <f t="shared" si="119"/>
        <v>0</v>
      </c>
      <c r="Q178" s="392">
        <f t="shared" si="120"/>
        <v>0</v>
      </c>
      <c r="R178" s="392">
        <f t="shared" si="121"/>
        <v>0</v>
      </c>
      <c r="S178" s="393" t="b">
        <f t="shared" si="122"/>
        <v>1</v>
      </c>
      <c r="T178" s="112"/>
      <c r="U178" s="112"/>
      <c r="V178" s="112"/>
      <c r="W178" s="112"/>
    </row>
    <row r="179" spans="1:23" s="111" customFormat="1" ht="13.5" hidden="1" customHeight="1" outlineLevel="1" x14ac:dyDescent="0.25">
      <c r="A179" s="159" t="str">
        <f>'2-Expenditures'!A179</f>
        <v>N</v>
      </c>
      <c r="B179" s="342" t="str">
        <f ca="1">IF(A179="N",B178,IF(LEN(B178)&lt;&gt;1,"A",IFERROR(CHAR(CODE(LOOKUP(2,1/($B$171:OFFSET(B179,-1,0)&lt;&gt;""),$B$171:OFFSET(B179,-1,0)))+1),"A")))</f>
        <v>E</v>
      </c>
      <c r="C179" s="464">
        <f>'2-Expenditures'!C179</f>
        <v>0</v>
      </c>
      <c r="D179" s="463"/>
      <c r="E179" s="145">
        <f t="shared" si="113"/>
        <v>0</v>
      </c>
      <c r="F179" s="145">
        <f t="shared" si="114"/>
        <v>0</v>
      </c>
      <c r="G179" s="145">
        <f t="shared" si="115"/>
        <v>0</v>
      </c>
      <c r="H179" s="145">
        <f t="shared" si="116"/>
        <v>0</v>
      </c>
      <c r="I179" s="143">
        <f>'2-Expenditures'!I179</f>
        <v>0</v>
      </c>
      <c r="J179" s="410"/>
      <c r="K179" s="153">
        <f t="shared" si="123"/>
        <v>0</v>
      </c>
      <c r="L179" s="538"/>
      <c r="M179" s="156" t="b">
        <f t="shared" si="117"/>
        <v>1</v>
      </c>
      <c r="N179"/>
      <c r="O179" s="392">
        <f t="shared" si="118"/>
        <v>1</v>
      </c>
      <c r="P179" s="392">
        <f t="shared" si="119"/>
        <v>0</v>
      </c>
      <c r="Q179" s="392">
        <f t="shared" si="120"/>
        <v>0</v>
      </c>
      <c r="R179" s="392">
        <f t="shared" si="121"/>
        <v>0</v>
      </c>
      <c r="S179" s="393" t="b">
        <f t="shared" si="122"/>
        <v>1</v>
      </c>
      <c r="T179" s="112"/>
      <c r="U179" s="112"/>
      <c r="V179" s="112"/>
      <c r="W179" s="112"/>
    </row>
    <row r="180" spans="1:23" s="111" customFormat="1" ht="13.5" hidden="1" customHeight="1" outlineLevel="1" x14ac:dyDescent="0.25">
      <c r="A180" s="159" t="str">
        <f>'2-Expenditures'!A180</f>
        <v>N</v>
      </c>
      <c r="B180" s="342" t="str">
        <f ca="1">IF(A180="N",B179,IF(LEN(B179)&lt;&gt;1,"A",IFERROR(CHAR(CODE(LOOKUP(2,1/($B$171:OFFSET(B180,-1,0)&lt;&gt;""),$B$171:OFFSET(B180,-1,0)))+1),"A")))</f>
        <v>E</v>
      </c>
      <c r="C180" s="464">
        <f>'2-Expenditures'!C180</f>
        <v>0</v>
      </c>
      <c r="D180" s="463"/>
      <c r="E180" s="145">
        <f t="shared" si="113"/>
        <v>0</v>
      </c>
      <c r="F180" s="145">
        <f t="shared" si="114"/>
        <v>0</v>
      </c>
      <c r="G180" s="145">
        <f t="shared" si="115"/>
        <v>0</v>
      </c>
      <c r="H180" s="145">
        <f t="shared" si="116"/>
        <v>0</v>
      </c>
      <c r="I180" s="143">
        <f>'2-Expenditures'!I180</f>
        <v>0</v>
      </c>
      <c r="J180" s="410"/>
      <c r="K180" s="153">
        <f t="shared" si="123"/>
        <v>0</v>
      </c>
      <c r="L180" s="538"/>
      <c r="M180" s="156" t="b">
        <f t="shared" si="117"/>
        <v>1</v>
      </c>
      <c r="N180"/>
      <c r="O180" s="392">
        <f t="shared" si="118"/>
        <v>1</v>
      </c>
      <c r="P180" s="392">
        <f t="shared" si="119"/>
        <v>0</v>
      </c>
      <c r="Q180" s="392">
        <f t="shared" si="120"/>
        <v>0</v>
      </c>
      <c r="R180" s="392">
        <f t="shared" si="121"/>
        <v>0</v>
      </c>
      <c r="S180" s="393" t="b">
        <f t="shared" si="122"/>
        <v>1</v>
      </c>
      <c r="T180" s="112"/>
      <c r="U180" s="112"/>
      <c r="V180" s="112"/>
      <c r="W180" s="112"/>
    </row>
    <row r="181" spans="1:23" s="111" customFormat="1" ht="13.5" hidden="1" customHeight="1" outlineLevel="1" x14ac:dyDescent="0.25">
      <c r="A181" s="159" t="str">
        <f>'2-Expenditures'!A181</f>
        <v>N</v>
      </c>
      <c r="B181" s="342" t="str">
        <f ca="1">IF(A181="N",B180,IF(LEN(B180)&lt;&gt;1,"A",IFERROR(CHAR(CODE(LOOKUP(2,1/($B$171:OFFSET(B181,-1,0)&lt;&gt;""),$B$171:OFFSET(B181,-1,0)))+1),"A")))</f>
        <v>E</v>
      </c>
      <c r="C181" s="464">
        <f>'2-Expenditures'!C181</f>
        <v>0</v>
      </c>
      <c r="D181" s="463"/>
      <c r="E181" s="145">
        <f t="shared" si="113"/>
        <v>0</v>
      </c>
      <c r="F181" s="145">
        <f t="shared" si="114"/>
        <v>0</v>
      </c>
      <c r="G181" s="145">
        <f t="shared" si="115"/>
        <v>0</v>
      </c>
      <c r="H181" s="145">
        <f t="shared" si="116"/>
        <v>0</v>
      </c>
      <c r="I181" s="143">
        <f>'2-Expenditures'!I181</f>
        <v>0</v>
      </c>
      <c r="J181" s="410"/>
      <c r="K181" s="153">
        <f t="shared" si="123"/>
        <v>0</v>
      </c>
      <c r="L181" s="538"/>
      <c r="M181" s="156" t="b">
        <f t="shared" si="117"/>
        <v>1</v>
      </c>
      <c r="N181"/>
      <c r="O181" s="392">
        <f t="shared" si="118"/>
        <v>1</v>
      </c>
      <c r="P181" s="392">
        <f t="shared" si="119"/>
        <v>0</v>
      </c>
      <c r="Q181" s="392">
        <f t="shared" si="120"/>
        <v>0</v>
      </c>
      <c r="R181" s="392">
        <f t="shared" si="121"/>
        <v>0</v>
      </c>
      <c r="S181" s="393" t="b">
        <f t="shared" si="122"/>
        <v>1</v>
      </c>
      <c r="T181" s="112"/>
      <c r="U181" s="112"/>
      <c r="V181" s="112"/>
      <c r="W181" s="112"/>
    </row>
    <row r="182" spans="1:23" s="111" customFormat="1" ht="13.5" hidden="1" customHeight="1" outlineLevel="1" x14ac:dyDescent="0.25">
      <c r="A182" s="159" t="str">
        <f>'2-Expenditures'!A182</f>
        <v>N</v>
      </c>
      <c r="B182" s="342" t="str">
        <f ca="1">IF(A182="N",B181,IF(LEN(B181)&lt;&gt;1,"A",IFERROR(CHAR(CODE(LOOKUP(2,1/($B$171:OFFSET(B182,-1,0)&lt;&gt;""),$B$171:OFFSET(B182,-1,0)))+1),"A")))</f>
        <v>E</v>
      </c>
      <c r="C182" s="464">
        <f>'2-Expenditures'!C182</f>
        <v>0</v>
      </c>
      <c r="D182" s="463"/>
      <c r="E182" s="145">
        <f t="shared" si="113"/>
        <v>0</v>
      </c>
      <c r="F182" s="145">
        <f t="shared" si="114"/>
        <v>0</v>
      </c>
      <c r="G182" s="145">
        <f t="shared" si="115"/>
        <v>0</v>
      </c>
      <c r="H182" s="145">
        <f t="shared" si="116"/>
        <v>0</v>
      </c>
      <c r="I182" s="143">
        <f>'2-Expenditures'!I182</f>
        <v>0</v>
      </c>
      <c r="J182" s="410"/>
      <c r="K182" s="153">
        <f t="shared" si="123"/>
        <v>0</v>
      </c>
      <c r="L182" s="538"/>
      <c r="M182" s="156" t="b">
        <f t="shared" si="117"/>
        <v>1</v>
      </c>
      <c r="N182"/>
      <c r="O182" s="392">
        <f t="shared" si="118"/>
        <v>1</v>
      </c>
      <c r="P182" s="392">
        <f t="shared" si="119"/>
        <v>0</v>
      </c>
      <c r="Q182" s="392">
        <f t="shared" si="120"/>
        <v>0</v>
      </c>
      <c r="R182" s="392">
        <f t="shared" si="121"/>
        <v>0</v>
      </c>
      <c r="S182" s="393" t="b">
        <f t="shared" si="122"/>
        <v>1</v>
      </c>
      <c r="T182" s="112"/>
      <c r="U182" s="112"/>
      <c r="V182" s="112"/>
      <c r="W182" s="112"/>
    </row>
    <row r="183" spans="1:23" s="111" customFormat="1" ht="13.5" hidden="1" customHeight="1" outlineLevel="1" x14ac:dyDescent="0.25">
      <c r="A183" s="159" t="str">
        <f>'2-Expenditures'!A183</f>
        <v>N</v>
      </c>
      <c r="B183" s="342" t="str">
        <f ca="1">IF(A183="N",B182,IF(LEN(B182)&lt;&gt;1,"A",IFERROR(CHAR(CODE(LOOKUP(2,1/($B$171:OFFSET(B183,-1,0)&lt;&gt;""),$B$171:OFFSET(B183,-1,0)))+1),"A")))</f>
        <v>E</v>
      </c>
      <c r="C183" s="464">
        <f>'2-Expenditures'!C183</f>
        <v>0</v>
      </c>
      <c r="D183" s="463"/>
      <c r="E183" s="145">
        <f t="shared" si="113"/>
        <v>0</v>
      </c>
      <c r="F183" s="145">
        <f t="shared" si="114"/>
        <v>0</v>
      </c>
      <c r="G183" s="145">
        <f t="shared" si="115"/>
        <v>0</v>
      </c>
      <c r="H183" s="145">
        <f t="shared" si="116"/>
        <v>0</v>
      </c>
      <c r="I183" s="143">
        <f>'2-Expenditures'!I183</f>
        <v>0</v>
      </c>
      <c r="J183" s="410"/>
      <c r="K183" s="153">
        <f t="shared" si="123"/>
        <v>0</v>
      </c>
      <c r="L183" s="538"/>
      <c r="M183" s="156" t="b">
        <f t="shared" si="117"/>
        <v>1</v>
      </c>
      <c r="N183"/>
      <c r="O183" s="392">
        <f t="shared" si="118"/>
        <v>1</v>
      </c>
      <c r="P183" s="392">
        <f t="shared" si="119"/>
        <v>0</v>
      </c>
      <c r="Q183" s="392">
        <f t="shared" si="120"/>
        <v>0</v>
      </c>
      <c r="R183" s="392">
        <f t="shared" si="121"/>
        <v>0</v>
      </c>
      <c r="S183" s="393" t="b">
        <f t="shared" si="122"/>
        <v>1</v>
      </c>
      <c r="T183" s="112"/>
      <c r="U183" s="112"/>
      <c r="V183" s="112"/>
      <c r="W183" s="112"/>
    </row>
    <row r="184" spans="1:23" s="111" customFormat="1" ht="13.5" hidden="1" customHeight="1" outlineLevel="1" x14ac:dyDescent="0.25">
      <c r="A184" s="159" t="str">
        <f>'2-Expenditures'!A184</f>
        <v>N</v>
      </c>
      <c r="B184" s="342" t="str">
        <f ca="1">IF(A184="N",B183,IF(LEN(B183)&lt;&gt;1,"A",IFERROR(CHAR(CODE(LOOKUP(2,1/($B$171:OFFSET(B184,-1,0)&lt;&gt;""),$B$171:OFFSET(B184,-1,0)))+1),"A")))</f>
        <v>E</v>
      </c>
      <c r="C184" s="464">
        <f>'2-Expenditures'!C184</f>
        <v>0</v>
      </c>
      <c r="D184" s="463"/>
      <c r="E184" s="145">
        <f t="shared" si="113"/>
        <v>0</v>
      </c>
      <c r="F184" s="145">
        <f t="shared" si="114"/>
        <v>0</v>
      </c>
      <c r="G184" s="145">
        <f t="shared" si="115"/>
        <v>0</v>
      </c>
      <c r="H184" s="145">
        <f t="shared" si="116"/>
        <v>0</v>
      </c>
      <c r="I184" s="143">
        <f>'2-Expenditures'!I184</f>
        <v>0</v>
      </c>
      <c r="J184" s="410"/>
      <c r="K184" s="153">
        <f t="shared" si="123"/>
        <v>0</v>
      </c>
      <c r="L184" s="538"/>
      <c r="M184" s="156" t="b">
        <f t="shared" si="117"/>
        <v>1</v>
      </c>
      <c r="N184"/>
      <c r="O184" s="392">
        <f t="shared" si="118"/>
        <v>1</v>
      </c>
      <c r="P184" s="392">
        <f t="shared" si="119"/>
        <v>0</v>
      </c>
      <c r="Q184" s="392">
        <f t="shared" si="120"/>
        <v>0</v>
      </c>
      <c r="R184" s="392">
        <f t="shared" si="121"/>
        <v>0</v>
      </c>
      <c r="S184" s="393" t="b">
        <f t="shared" si="122"/>
        <v>1</v>
      </c>
      <c r="T184" s="112"/>
      <c r="U184" s="112"/>
      <c r="V184" s="112"/>
      <c r="W184" s="112"/>
    </row>
    <row r="185" spans="1:23" s="111" customFormat="1" ht="13.5" hidden="1" customHeight="1" outlineLevel="1" x14ac:dyDescent="0.25">
      <c r="A185" s="159" t="str">
        <f>'2-Expenditures'!A185</f>
        <v>N</v>
      </c>
      <c r="B185" s="342" t="str">
        <f ca="1">IF(A185="N",B184,IF(LEN(B184)&lt;&gt;1,"A",IFERROR(CHAR(CODE(LOOKUP(2,1/($B$171:OFFSET(B185,-1,0)&lt;&gt;""),$B$171:OFFSET(B185,-1,0)))+1),"A")))</f>
        <v>E</v>
      </c>
      <c r="C185" s="464">
        <f>'2-Expenditures'!C185</f>
        <v>0</v>
      </c>
      <c r="D185" s="463"/>
      <c r="E185" s="145">
        <f t="shared" si="113"/>
        <v>0</v>
      </c>
      <c r="F185" s="145">
        <f t="shared" si="114"/>
        <v>0</v>
      </c>
      <c r="G185" s="145">
        <f t="shared" si="115"/>
        <v>0</v>
      </c>
      <c r="H185" s="145">
        <f t="shared" si="116"/>
        <v>0</v>
      </c>
      <c r="I185" s="143">
        <f>'2-Expenditures'!I185</f>
        <v>0</v>
      </c>
      <c r="J185" s="410"/>
      <c r="K185" s="153">
        <f t="shared" si="123"/>
        <v>0</v>
      </c>
      <c r="L185" s="538"/>
      <c r="M185" s="156" t="b">
        <f t="shared" si="117"/>
        <v>1</v>
      </c>
      <c r="N185"/>
      <c r="O185" s="392">
        <f t="shared" si="118"/>
        <v>1</v>
      </c>
      <c r="P185" s="392">
        <f t="shared" si="119"/>
        <v>0</v>
      </c>
      <c r="Q185" s="392">
        <f t="shared" si="120"/>
        <v>0</v>
      </c>
      <c r="R185" s="392">
        <f t="shared" si="121"/>
        <v>0</v>
      </c>
      <c r="S185" s="393" t="b">
        <f t="shared" si="122"/>
        <v>1</v>
      </c>
      <c r="T185" s="112"/>
      <c r="U185" s="112"/>
      <c r="V185" s="112"/>
      <c r="W185" s="304"/>
    </row>
    <row r="186" spans="1:23" s="111" customFormat="1" ht="13.5" hidden="1" customHeight="1" outlineLevel="1" thickBot="1" x14ac:dyDescent="0.3">
      <c r="A186" s="159" t="str">
        <f>'2-Expenditures'!A186</f>
        <v>N</v>
      </c>
      <c r="B186" s="342" t="str">
        <f ca="1">IF(A186="N",B185,IF(LEN(B185)&lt;&gt;1,"A",IFERROR(CHAR(CODE(LOOKUP(2,1/($B$171:OFFSET(B186,-1,0)&lt;&gt;""),$B$171:OFFSET(B186,-1,0)))+1),"A")))</f>
        <v>E</v>
      </c>
      <c r="C186" s="464">
        <f>'2-Expenditures'!C186</f>
        <v>0</v>
      </c>
      <c r="D186" s="463"/>
      <c r="E186" s="145">
        <f t="shared" si="113"/>
        <v>0</v>
      </c>
      <c r="F186" s="145">
        <f t="shared" si="114"/>
        <v>0</v>
      </c>
      <c r="G186" s="145">
        <f t="shared" si="115"/>
        <v>0</v>
      </c>
      <c r="H186" s="145">
        <f t="shared" si="116"/>
        <v>0</v>
      </c>
      <c r="I186" s="143">
        <f>'2-Expenditures'!I186</f>
        <v>0</v>
      </c>
      <c r="J186" s="410"/>
      <c r="K186" s="153">
        <f t="shared" si="123"/>
        <v>0</v>
      </c>
      <c r="L186" s="538"/>
      <c r="M186" s="156" t="b">
        <f t="shared" si="117"/>
        <v>1</v>
      </c>
      <c r="N186"/>
      <c r="O186" s="392">
        <f t="shared" si="118"/>
        <v>1</v>
      </c>
      <c r="P186" s="392">
        <f t="shared" si="119"/>
        <v>0</v>
      </c>
      <c r="Q186" s="392">
        <f t="shared" si="120"/>
        <v>0</v>
      </c>
      <c r="R186" s="392">
        <f t="shared" si="121"/>
        <v>0</v>
      </c>
      <c r="S186" s="393" t="b">
        <f t="shared" si="122"/>
        <v>1</v>
      </c>
      <c r="T186" s="112"/>
      <c r="U186" s="112"/>
      <c r="V186" s="112"/>
      <c r="W186" s="112"/>
    </row>
    <row r="187" spans="1:23" s="111" customFormat="1" ht="13.8" collapsed="1" thickTop="1" x14ac:dyDescent="0.25">
      <c r="A187" s="159">
        <f>'2-Expenditures'!A187</f>
        <v>0</v>
      </c>
      <c r="B187" s="344" t="str">
        <f ca="1">IFERROR(CHAR(CODE(LOOKUP(2,1/(B172:OFFSET(B187,-1,0)&lt;&gt;""),B172:OFFSET(B187,-1,0)))+1),"A")</f>
        <v>F</v>
      </c>
      <c r="C187" s="451" t="s">
        <v>1700</v>
      </c>
      <c r="D187" s="461"/>
      <c r="E187" s="366">
        <f ca="1">SUMIFS(E172:OFFSET(E187,-1,0),$A172:OFFSET($A187,-1,0),"Y")</f>
        <v>0</v>
      </c>
      <c r="F187" s="366">
        <f ca="1">SUMIFS(F172:OFFSET(F187,-1,0),$A172:OFFSET($A187,-1,0),"Y")</f>
        <v>0</v>
      </c>
      <c r="G187" s="366">
        <f ca="1">SUMIFS(G172:OFFSET(G187,-1,0),$A172:OFFSET($A187,-1,0),"Y")</f>
        <v>0</v>
      </c>
      <c r="H187" s="366">
        <f ca="1">SUMIFS(H172:OFFSET(H187,-1,0),$A172:OFFSET($A187,-1,0),"Y")</f>
        <v>0</v>
      </c>
      <c r="I187" s="366">
        <f ca="1">SUMIFS(I172:OFFSET(I187,-1,0),$A172:OFFSET($A187,-1,0),"Y")</f>
        <v>0</v>
      </c>
      <c r="J187" s="411"/>
      <c r="K187" s="348">
        <f ca="1">SUMIFS(K172:OFFSET(K187,-1,0),$A172:OFFSET($A187,-1,0),"Y")</f>
        <v>0</v>
      </c>
      <c r="L187" s="370"/>
      <c r="M187" s="368" t="b">
        <f t="shared" ca="1" si="117"/>
        <v>1</v>
      </c>
      <c r="N187"/>
      <c r="O187" s="392">
        <f ca="1">IF($I187&gt;0,E187/$I187,E$2)</f>
        <v>1</v>
      </c>
      <c r="P187" s="392">
        <f t="shared" ref="P187" ca="1" si="124">IF($I187&gt;0,F187/$I187,F$2)</f>
        <v>0</v>
      </c>
      <c r="Q187" s="392">
        <f t="shared" ref="Q187" ca="1" si="125">IF($I187&gt;0,G187/$I187,G$2)</f>
        <v>0</v>
      </c>
      <c r="R187" s="392">
        <f t="shared" ref="R187" ca="1" si="126">IF($I187&gt;0,H187/$I187,H$2)</f>
        <v>0</v>
      </c>
      <c r="S187" s="390" t="b">
        <f t="shared" ref="S187" ca="1" si="127">SUM(O187:R187)=1</f>
        <v>1</v>
      </c>
      <c r="T187" s="173" t="s">
        <v>1853</v>
      </c>
      <c r="U187" s="173"/>
      <c r="V187" s="173"/>
      <c r="W187" s="112"/>
    </row>
    <row r="188" spans="1:23" x14ac:dyDescent="0.25">
      <c r="A188" s="159">
        <f>'2-Expenditures'!A188</f>
        <v>0</v>
      </c>
    </row>
    <row r="189" spans="1:23" x14ac:dyDescent="0.25">
      <c r="A189" s="159">
        <f>'2-Expenditures'!A189</f>
        <v>0</v>
      </c>
      <c r="B189" s="100" t="s">
        <v>1575</v>
      </c>
      <c r="C189" s="309" t="s">
        <v>1702</v>
      </c>
    </row>
    <row r="190" spans="1:23" s="110" customFormat="1" ht="15.6" hidden="1" outlineLevel="1" x14ac:dyDescent="0.25">
      <c r="A190" s="159">
        <f>'2-Expenditures'!A190</f>
        <v>0</v>
      </c>
      <c r="B190" s="117" t="s">
        <v>1575</v>
      </c>
      <c r="C190" s="117" t="str">
        <f>INDEX('Salary and Cost Data'!$AF$2:$AJ$2,MATCH('2-Expenditures'!B190,'Salary and Cost Data'!$AF$5:$AJ$5,0))</f>
        <v>FY 2027-28</v>
      </c>
      <c r="D190" s="117"/>
      <c r="E190" s="117"/>
      <c r="F190" s="117"/>
      <c r="G190" s="117"/>
      <c r="H190" s="117"/>
      <c r="I190" s="117"/>
      <c r="J190" s="117"/>
      <c r="K190" s="117"/>
      <c r="L190" s="117"/>
      <c r="M190" s="117"/>
      <c r="N190" s="117"/>
      <c r="O190" s="484"/>
      <c r="P190" s="484"/>
      <c r="Q190" s="484"/>
      <c r="R190" s="484"/>
      <c r="S190" s="117"/>
      <c r="W190" s="112"/>
    </row>
    <row r="191" spans="1:23" s="110" customFormat="1" ht="15.6" hidden="1" outlineLevel="1" x14ac:dyDescent="0.25">
      <c r="A191" s="159">
        <f>'2-Expenditures'!A191</f>
        <v>0</v>
      </c>
      <c r="B191" s="118"/>
      <c r="C191" s="116"/>
      <c r="D191" s="112"/>
      <c r="E191" s="112"/>
      <c r="F191" s="112"/>
      <c r="G191" s="112"/>
      <c r="H191" s="112"/>
      <c r="I191" s="112"/>
      <c r="J191" s="112"/>
      <c r="K191" s="112"/>
      <c r="L191" s="112"/>
      <c r="M191" s="112"/>
      <c r="N191"/>
      <c r="O191" s="480"/>
      <c r="P191" s="480"/>
      <c r="Q191" s="480"/>
      <c r="R191" s="480"/>
      <c r="S191" s="112"/>
      <c r="W191" s="112"/>
    </row>
    <row r="192" spans="1:23" s="301" customFormat="1" ht="19.95" hidden="1" customHeight="1" outlineLevel="1" x14ac:dyDescent="0.25">
      <c r="A192" s="313">
        <f>'2-Expenditures'!A192</f>
        <v>0</v>
      </c>
      <c r="B192" s="114" t="s">
        <v>1618</v>
      </c>
      <c r="C192" s="302"/>
      <c r="D192" s="302"/>
      <c r="E192" s="302"/>
      <c r="F192" s="302"/>
      <c r="G192" s="302"/>
      <c r="H192" s="302"/>
      <c r="I192" s="302"/>
      <c r="J192" s="302"/>
      <c r="K192" s="302"/>
      <c r="L192" s="363"/>
      <c r="M192" s="302"/>
      <c r="N192"/>
      <c r="O192" s="485"/>
      <c r="P192" s="485"/>
      <c r="Q192" s="485"/>
      <c r="R192" s="485"/>
      <c r="S192" s="302"/>
      <c r="W192" s="112"/>
    </row>
    <row r="193" spans="1:23" s="110" customFormat="1" ht="26.4" hidden="1" outlineLevel="1" x14ac:dyDescent="0.25">
      <c r="A193" s="159" t="str">
        <f>'2-Expenditures'!A193</f>
        <v>Include?</v>
      </c>
      <c r="B193" s="343" t="s">
        <v>1612</v>
      </c>
      <c r="C193" s="340" t="s">
        <v>1583</v>
      </c>
      <c r="D193" s="341" t="s">
        <v>1584</v>
      </c>
      <c r="E193" s="402" t="s">
        <v>1589</v>
      </c>
      <c r="F193" s="402" t="s">
        <v>1590</v>
      </c>
      <c r="G193" s="402" t="s">
        <v>1591</v>
      </c>
      <c r="H193" s="402" t="s">
        <v>1592</v>
      </c>
      <c r="I193" s="341" t="s">
        <v>1609</v>
      </c>
      <c r="J193" s="412" t="s">
        <v>1588</v>
      </c>
      <c r="K193" s="341" t="s">
        <v>1633</v>
      </c>
      <c r="L193" s="536" t="s">
        <v>1632</v>
      </c>
      <c r="M193" s="341" t="s">
        <v>1724</v>
      </c>
      <c r="N193"/>
      <c r="O193" s="398" t="s">
        <v>1589</v>
      </c>
      <c r="P193" s="387" t="s">
        <v>1590</v>
      </c>
      <c r="Q193" s="387" t="s">
        <v>1591</v>
      </c>
      <c r="R193" s="387" t="s">
        <v>1592</v>
      </c>
      <c r="S193" s="388" t="s">
        <v>1724</v>
      </c>
      <c r="W193" s="112"/>
    </row>
    <row r="194" spans="1:23" hidden="1" outlineLevel="1" x14ac:dyDescent="0.25">
      <c r="A194" s="159" t="str">
        <f>'2-Expenditures'!A194</f>
        <v>Y</v>
      </c>
      <c r="B194" s="258" t="str">
        <f ca="1">IF(A194="N",B193,IF(LEN(B193)&lt;&gt;1,"A",IFERROR(CHAR(CODE(LOOKUP(2,1/($B$193:OFFSET(B194,-1,0)&lt;&gt;""),$B$193:OFFSET(B194,-1,0)))+1),"A")))</f>
        <v>A</v>
      </c>
      <c r="C194" s="139">
        <f>'2-Expenditures'!C194</f>
        <v>0</v>
      </c>
      <c r="D194" s="140">
        <f>'2-Expenditures'!E194</f>
        <v>0</v>
      </c>
      <c r="E194" s="145">
        <f t="shared" ref="E194:E208" si="128">$I194*O194</f>
        <v>0</v>
      </c>
      <c r="F194" s="145">
        <f t="shared" ref="F194:F208" si="129">$I194*P194</f>
        <v>0</v>
      </c>
      <c r="G194" s="145">
        <f t="shared" ref="G194:G208" si="130">$I194*Q194</f>
        <v>0</v>
      </c>
      <c r="H194" s="145">
        <f t="shared" ref="H194:H208" si="131">$I194*R194</f>
        <v>0</v>
      </c>
      <c r="I194" s="144">
        <f>'2-Expenditures'!I194</f>
        <v>0</v>
      </c>
      <c r="J194" s="409"/>
      <c r="K194" s="153">
        <f>SUM(I194:J194)</f>
        <v>0</v>
      </c>
      <c r="L194" s="539" t="s">
        <v>1937</v>
      </c>
      <c r="M194" s="156" t="b">
        <f>SUM(E194:H194)=I194</f>
        <v>1</v>
      </c>
      <c r="O194" s="392">
        <f t="shared" ref="O194:O208" si="132">E$2</f>
        <v>1</v>
      </c>
      <c r="P194" s="392">
        <f t="shared" ref="P194:P208" si="133">F$2</f>
        <v>0</v>
      </c>
      <c r="Q194" s="392">
        <f t="shared" ref="Q194:Q208" si="134">G$2</f>
        <v>0</v>
      </c>
      <c r="R194" s="392">
        <f t="shared" ref="R194:R208" si="135">H$2</f>
        <v>0</v>
      </c>
      <c r="S194" s="390" t="b">
        <f>SUM(O194:R194)=1</f>
        <v>1</v>
      </c>
    </row>
    <row r="195" spans="1:23" hidden="1" outlineLevel="1" x14ac:dyDescent="0.25">
      <c r="A195" s="159" t="str">
        <f>'2-Expenditures'!A195</f>
        <v>Y</v>
      </c>
      <c r="B195" s="258" t="str">
        <f ca="1">IF(A195="N",B194,IF(LEN(B194)&lt;&gt;1,"A",IFERROR(CHAR(CODE(LOOKUP(2,1/($B$193:OFFSET(B195,-1,0)&lt;&gt;""),$B$193:OFFSET(B195,-1,0)))+1),"A")))</f>
        <v>B</v>
      </c>
      <c r="C195" s="139">
        <f>'2-Expenditures'!C195</f>
        <v>0</v>
      </c>
      <c r="D195" s="140">
        <f>'2-Expenditures'!E195</f>
        <v>0</v>
      </c>
      <c r="E195" s="145">
        <f t="shared" si="128"/>
        <v>0</v>
      </c>
      <c r="F195" s="145">
        <f t="shared" si="129"/>
        <v>0</v>
      </c>
      <c r="G195" s="145">
        <f t="shared" si="130"/>
        <v>0</v>
      </c>
      <c r="H195" s="145">
        <f t="shared" si="131"/>
        <v>0</v>
      </c>
      <c r="I195" s="144">
        <f>'2-Expenditures'!I195</f>
        <v>0</v>
      </c>
      <c r="J195" s="410"/>
      <c r="K195" s="153">
        <f t="shared" ref="K195:K208" si="136">SUM(I195:J195)</f>
        <v>0</v>
      </c>
      <c r="L195" s="539" t="s">
        <v>1937</v>
      </c>
      <c r="M195" s="156" t="b">
        <f>SUM(E195:H195)=I195</f>
        <v>1</v>
      </c>
      <c r="O195" s="392">
        <f t="shared" si="132"/>
        <v>1</v>
      </c>
      <c r="P195" s="392">
        <f t="shared" si="133"/>
        <v>0</v>
      </c>
      <c r="Q195" s="392">
        <f t="shared" si="134"/>
        <v>0</v>
      </c>
      <c r="R195" s="392">
        <f t="shared" si="135"/>
        <v>0</v>
      </c>
      <c r="S195" s="390" t="b">
        <f>SUM(O195:R195)=1</f>
        <v>1</v>
      </c>
    </row>
    <row r="196" spans="1:23" hidden="1" outlineLevel="1" x14ac:dyDescent="0.25">
      <c r="A196" s="159" t="str">
        <f>'2-Expenditures'!A196</f>
        <v>Y</v>
      </c>
      <c r="B196" s="258" t="str">
        <f ca="1">IF(A196="N",B195,IF(LEN(B195)&lt;&gt;1,"A",IFERROR(CHAR(CODE(LOOKUP(2,1/($B$193:OFFSET(B196,-1,0)&lt;&gt;""),$B$193:OFFSET(B196,-1,0)))+1),"A")))</f>
        <v>C</v>
      </c>
      <c r="C196" s="139">
        <f>'2-Expenditures'!C196</f>
        <v>0</v>
      </c>
      <c r="D196" s="140">
        <f>'2-Expenditures'!E196</f>
        <v>0</v>
      </c>
      <c r="E196" s="145">
        <f t="shared" si="128"/>
        <v>0</v>
      </c>
      <c r="F196" s="145">
        <f t="shared" si="129"/>
        <v>0</v>
      </c>
      <c r="G196" s="145">
        <f t="shared" si="130"/>
        <v>0</v>
      </c>
      <c r="H196" s="145">
        <f t="shared" si="131"/>
        <v>0</v>
      </c>
      <c r="I196" s="144">
        <f>'2-Expenditures'!I196</f>
        <v>0</v>
      </c>
      <c r="J196" s="410"/>
      <c r="K196" s="153">
        <f t="shared" si="136"/>
        <v>0</v>
      </c>
      <c r="L196" s="539" t="s">
        <v>1937</v>
      </c>
      <c r="M196" s="156" t="b">
        <f>SUM(E196:H196)=I196</f>
        <v>1</v>
      </c>
      <c r="O196" s="392">
        <f t="shared" si="132"/>
        <v>1</v>
      </c>
      <c r="P196" s="392">
        <f t="shared" si="133"/>
        <v>0</v>
      </c>
      <c r="Q196" s="392">
        <f t="shared" si="134"/>
        <v>0</v>
      </c>
      <c r="R196" s="392">
        <f t="shared" si="135"/>
        <v>0</v>
      </c>
      <c r="S196" s="390" t="b">
        <f>SUM(O196:R196)=1</f>
        <v>1</v>
      </c>
    </row>
    <row r="197" spans="1:23" hidden="1" outlineLevel="1" x14ac:dyDescent="0.25">
      <c r="A197" s="159" t="str">
        <f>'2-Expenditures'!A197</f>
        <v>Y</v>
      </c>
      <c r="B197" s="258" t="str">
        <f ca="1">IF(A197="N",B196,IF(LEN(B196)&lt;&gt;1,"A",IFERROR(CHAR(CODE(LOOKUP(2,1/($B$193:OFFSET(B197,-1,0)&lt;&gt;""),$B$193:OFFSET(B197,-1,0)))+1),"A")))</f>
        <v>D</v>
      </c>
      <c r="C197" s="139">
        <f>'2-Expenditures'!C197</f>
        <v>0</v>
      </c>
      <c r="D197" s="140">
        <f>'2-Expenditures'!E197</f>
        <v>0</v>
      </c>
      <c r="E197" s="145">
        <f t="shared" si="128"/>
        <v>0</v>
      </c>
      <c r="F197" s="145">
        <f t="shared" si="129"/>
        <v>0</v>
      </c>
      <c r="G197" s="145">
        <f t="shared" si="130"/>
        <v>0</v>
      </c>
      <c r="H197" s="145">
        <f t="shared" si="131"/>
        <v>0</v>
      </c>
      <c r="I197" s="144">
        <f>'2-Expenditures'!I197</f>
        <v>0</v>
      </c>
      <c r="J197" s="410"/>
      <c r="K197" s="153">
        <f t="shared" si="136"/>
        <v>0</v>
      </c>
      <c r="L197" s="539" t="s">
        <v>1937</v>
      </c>
      <c r="M197" s="156" t="b">
        <f>SUM(E197:H197)=I197</f>
        <v>1</v>
      </c>
      <c r="O197" s="392">
        <f t="shared" si="132"/>
        <v>1</v>
      </c>
      <c r="P197" s="392">
        <f t="shared" si="133"/>
        <v>0</v>
      </c>
      <c r="Q197" s="392">
        <f t="shared" si="134"/>
        <v>0</v>
      </c>
      <c r="R197" s="392">
        <f t="shared" si="135"/>
        <v>0</v>
      </c>
      <c r="S197" s="390" t="b">
        <f>SUM(O197:R197)=1</f>
        <v>1</v>
      </c>
    </row>
    <row r="198" spans="1:23" hidden="1" outlineLevel="1" x14ac:dyDescent="0.25">
      <c r="A198" s="159" t="str">
        <f>'2-Expenditures'!A198</f>
        <v>Y</v>
      </c>
      <c r="B198" s="258" t="str">
        <f ca="1">IF(A198="N",B197,IF(LEN(B197)&lt;&gt;1,"A",IFERROR(CHAR(CODE(LOOKUP(2,1/($B$193:OFFSET(B198,-1,0)&lt;&gt;""),$B$193:OFFSET(B198,-1,0)))+1),"A")))</f>
        <v>E</v>
      </c>
      <c r="C198" s="139">
        <f>'2-Expenditures'!C198</f>
        <v>0</v>
      </c>
      <c r="D198" s="140">
        <f>'2-Expenditures'!E198</f>
        <v>0</v>
      </c>
      <c r="E198" s="145">
        <f t="shared" si="128"/>
        <v>0</v>
      </c>
      <c r="F198" s="145">
        <f t="shared" si="129"/>
        <v>0</v>
      </c>
      <c r="G198" s="145">
        <f t="shared" si="130"/>
        <v>0</v>
      </c>
      <c r="H198" s="145">
        <f t="shared" si="131"/>
        <v>0</v>
      </c>
      <c r="I198" s="144">
        <f>'2-Expenditures'!I198</f>
        <v>0</v>
      </c>
      <c r="J198" s="410"/>
      <c r="K198" s="153">
        <f t="shared" si="136"/>
        <v>0</v>
      </c>
      <c r="L198" s="539" t="s">
        <v>1937</v>
      </c>
      <c r="M198" s="156" t="b">
        <f>SUM(E198:H198)=I198</f>
        <v>1</v>
      </c>
      <c r="O198" s="392">
        <f t="shared" si="132"/>
        <v>1</v>
      </c>
      <c r="P198" s="392">
        <f t="shared" si="133"/>
        <v>0</v>
      </c>
      <c r="Q198" s="392">
        <f t="shared" si="134"/>
        <v>0</v>
      </c>
      <c r="R198" s="392">
        <f t="shared" si="135"/>
        <v>0</v>
      </c>
      <c r="S198" s="390" t="b">
        <f>SUM(O198:R198)=1</f>
        <v>1</v>
      </c>
    </row>
    <row r="199" spans="1:23" hidden="1" outlineLevel="2" x14ac:dyDescent="0.25">
      <c r="A199" s="159" t="str">
        <f>'2-Expenditures'!A199</f>
        <v>N</v>
      </c>
      <c r="B199" s="258" t="str">
        <f ca="1">IF(A199="N",B198,IF(LEN(B198)&lt;&gt;1,"A",IFERROR(CHAR(CODE(LOOKUP(2,1/($B$193:OFFSET(B199,-1,0)&lt;&gt;""),$B$193:OFFSET(B199,-1,0)))+1),"A")))</f>
        <v>E</v>
      </c>
      <c r="C199" s="139">
        <f>'2-Expenditures'!C199</f>
        <v>0</v>
      </c>
      <c r="D199" s="140">
        <f>'2-Expenditures'!E199</f>
        <v>0</v>
      </c>
      <c r="E199" s="145">
        <f t="shared" si="128"/>
        <v>0</v>
      </c>
      <c r="F199" s="145">
        <f t="shared" si="129"/>
        <v>0</v>
      </c>
      <c r="G199" s="145">
        <f t="shared" si="130"/>
        <v>0</v>
      </c>
      <c r="H199" s="145">
        <f t="shared" si="131"/>
        <v>0</v>
      </c>
      <c r="I199" s="144">
        <f>'2-Expenditures'!I199</f>
        <v>0</v>
      </c>
      <c r="J199" s="410"/>
      <c r="K199" s="153">
        <f t="shared" si="136"/>
        <v>0</v>
      </c>
      <c r="L199" s="539" t="s">
        <v>1937</v>
      </c>
      <c r="M199" s="156" t="b">
        <f t="shared" ref="M199:M208" si="137">SUM(E199:H199)=I199</f>
        <v>1</v>
      </c>
      <c r="O199" s="392">
        <f t="shared" si="132"/>
        <v>1</v>
      </c>
      <c r="P199" s="392">
        <f t="shared" si="133"/>
        <v>0</v>
      </c>
      <c r="Q199" s="392">
        <f t="shared" si="134"/>
        <v>0</v>
      </c>
      <c r="R199" s="392">
        <f t="shared" si="135"/>
        <v>0</v>
      </c>
      <c r="S199" s="390" t="b">
        <f t="shared" ref="S199:S209" si="138">SUM(O199:R199)=1</f>
        <v>1</v>
      </c>
    </row>
    <row r="200" spans="1:23" hidden="1" outlineLevel="2" x14ac:dyDescent="0.25">
      <c r="A200" s="159" t="str">
        <f>'2-Expenditures'!A200</f>
        <v>N</v>
      </c>
      <c r="B200" s="258" t="str">
        <f ca="1">IF(A200="N",B199,IF(LEN(B199)&lt;&gt;1,"A",IFERROR(CHAR(CODE(LOOKUP(2,1/($B$193:OFFSET(B200,-1,0)&lt;&gt;""),$B$193:OFFSET(B200,-1,0)))+1),"A")))</f>
        <v>E</v>
      </c>
      <c r="C200" s="139">
        <f>'2-Expenditures'!C200</f>
        <v>0</v>
      </c>
      <c r="D200" s="140">
        <f>'2-Expenditures'!E200</f>
        <v>0</v>
      </c>
      <c r="E200" s="145">
        <f t="shared" si="128"/>
        <v>0</v>
      </c>
      <c r="F200" s="145">
        <f t="shared" si="129"/>
        <v>0</v>
      </c>
      <c r="G200" s="145">
        <f t="shared" si="130"/>
        <v>0</v>
      </c>
      <c r="H200" s="145">
        <f t="shared" si="131"/>
        <v>0</v>
      </c>
      <c r="I200" s="144">
        <f>'2-Expenditures'!I200</f>
        <v>0</v>
      </c>
      <c r="J200" s="410"/>
      <c r="K200" s="153">
        <f t="shared" si="136"/>
        <v>0</v>
      </c>
      <c r="L200" s="539" t="s">
        <v>1937</v>
      </c>
      <c r="M200" s="156" t="b">
        <f t="shared" si="137"/>
        <v>1</v>
      </c>
      <c r="O200" s="392">
        <f t="shared" si="132"/>
        <v>1</v>
      </c>
      <c r="P200" s="392">
        <f t="shared" si="133"/>
        <v>0</v>
      </c>
      <c r="Q200" s="392">
        <f t="shared" si="134"/>
        <v>0</v>
      </c>
      <c r="R200" s="392">
        <f t="shared" si="135"/>
        <v>0</v>
      </c>
      <c r="S200" s="390" t="b">
        <f t="shared" si="138"/>
        <v>1</v>
      </c>
    </row>
    <row r="201" spans="1:23" hidden="1" outlineLevel="2" x14ac:dyDescent="0.25">
      <c r="A201" s="159" t="str">
        <f>'2-Expenditures'!A201</f>
        <v>N</v>
      </c>
      <c r="B201" s="258" t="str">
        <f ca="1">IF(A201="N",B200,IF(LEN(B200)&lt;&gt;1,"A",IFERROR(CHAR(CODE(LOOKUP(2,1/($B$193:OFFSET(B201,-1,0)&lt;&gt;""),$B$193:OFFSET(B201,-1,0)))+1),"A")))</f>
        <v>E</v>
      </c>
      <c r="C201" s="139">
        <f>'2-Expenditures'!C201</f>
        <v>0</v>
      </c>
      <c r="D201" s="140">
        <f>'2-Expenditures'!E201</f>
        <v>0</v>
      </c>
      <c r="E201" s="145">
        <f t="shared" si="128"/>
        <v>0</v>
      </c>
      <c r="F201" s="145">
        <f t="shared" si="129"/>
        <v>0</v>
      </c>
      <c r="G201" s="145">
        <f t="shared" si="130"/>
        <v>0</v>
      </c>
      <c r="H201" s="145">
        <f t="shared" si="131"/>
        <v>0</v>
      </c>
      <c r="I201" s="144">
        <f>'2-Expenditures'!I201</f>
        <v>0</v>
      </c>
      <c r="J201" s="410"/>
      <c r="K201" s="153">
        <f t="shared" si="136"/>
        <v>0</v>
      </c>
      <c r="L201" s="539" t="s">
        <v>1937</v>
      </c>
      <c r="M201" s="156" t="b">
        <f t="shared" si="137"/>
        <v>1</v>
      </c>
      <c r="O201" s="392">
        <f t="shared" si="132"/>
        <v>1</v>
      </c>
      <c r="P201" s="392">
        <f t="shared" si="133"/>
        <v>0</v>
      </c>
      <c r="Q201" s="392">
        <f t="shared" si="134"/>
        <v>0</v>
      </c>
      <c r="R201" s="392">
        <f t="shared" si="135"/>
        <v>0</v>
      </c>
      <c r="S201" s="390" t="b">
        <f t="shared" si="138"/>
        <v>1</v>
      </c>
    </row>
    <row r="202" spans="1:23" hidden="1" outlineLevel="2" x14ac:dyDescent="0.25">
      <c r="A202" s="159" t="str">
        <f>'2-Expenditures'!A202</f>
        <v>N</v>
      </c>
      <c r="B202" s="258" t="str">
        <f ca="1">IF(A202="N",B201,IF(LEN(B201)&lt;&gt;1,"A",IFERROR(CHAR(CODE(LOOKUP(2,1/($B$193:OFFSET(B202,-1,0)&lt;&gt;""),$B$193:OFFSET(B202,-1,0)))+1),"A")))</f>
        <v>E</v>
      </c>
      <c r="C202" s="139">
        <f>'2-Expenditures'!C202</f>
        <v>0</v>
      </c>
      <c r="D202" s="140">
        <f>'2-Expenditures'!E202</f>
        <v>0</v>
      </c>
      <c r="E202" s="145">
        <f t="shared" si="128"/>
        <v>0</v>
      </c>
      <c r="F202" s="145">
        <f t="shared" si="129"/>
        <v>0</v>
      </c>
      <c r="G202" s="145">
        <f t="shared" si="130"/>
        <v>0</v>
      </c>
      <c r="H202" s="145">
        <f t="shared" si="131"/>
        <v>0</v>
      </c>
      <c r="I202" s="144">
        <f>'2-Expenditures'!I202</f>
        <v>0</v>
      </c>
      <c r="J202" s="410"/>
      <c r="K202" s="153">
        <f t="shared" si="136"/>
        <v>0</v>
      </c>
      <c r="L202" s="539" t="s">
        <v>1937</v>
      </c>
      <c r="M202" s="156" t="b">
        <f t="shared" si="137"/>
        <v>1</v>
      </c>
      <c r="O202" s="392">
        <f t="shared" si="132"/>
        <v>1</v>
      </c>
      <c r="P202" s="392">
        <f t="shared" si="133"/>
        <v>0</v>
      </c>
      <c r="Q202" s="392">
        <f t="shared" si="134"/>
        <v>0</v>
      </c>
      <c r="R202" s="392">
        <f t="shared" si="135"/>
        <v>0</v>
      </c>
      <c r="S202" s="390" t="b">
        <f t="shared" si="138"/>
        <v>1</v>
      </c>
    </row>
    <row r="203" spans="1:23" hidden="1" outlineLevel="2" x14ac:dyDescent="0.25">
      <c r="A203" s="159" t="str">
        <f>'2-Expenditures'!A203</f>
        <v>N</v>
      </c>
      <c r="B203" s="258" t="str">
        <f ca="1">IF(A203="N",B202,IF(LEN(B202)&lt;&gt;1,"A",IFERROR(CHAR(CODE(LOOKUP(2,1/($B$193:OFFSET(B203,-1,0)&lt;&gt;""),$B$193:OFFSET(B203,-1,0)))+1),"A")))</f>
        <v>E</v>
      </c>
      <c r="C203" s="139">
        <f>'2-Expenditures'!C203</f>
        <v>0</v>
      </c>
      <c r="D203" s="140">
        <f>'2-Expenditures'!E203</f>
        <v>0</v>
      </c>
      <c r="E203" s="145">
        <f t="shared" si="128"/>
        <v>0</v>
      </c>
      <c r="F203" s="145">
        <f t="shared" si="129"/>
        <v>0</v>
      </c>
      <c r="G203" s="145">
        <f t="shared" si="130"/>
        <v>0</v>
      </c>
      <c r="H203" s="145">
        <f t="shared" si="131"/>
        <v>0</v>
      </c>
      <c r="I203" s="144">
        <f>'2-Expenditures'!I203</f>
        <v>0</v>
      </c>
      <c r="J203" s="410"/>
      <c r="K203" s="153">
        <f t="shared" si="136"/>
        <v>0</v>
      </c>
      <c r="L203" s="539" t="s">
        <v>1937</v>
      </c>
      <c r="M203" s="156" t="b">
        <f t="shared" si="137"/>
        <v>1</v>
      </c>
      <c r="O203" s="392">
        <f t="shared" si="132"/>
        <v>1</v>
      </c>
      <c r="P203" s="392">
        <f t="shared" si="133"/>
        <v>0</v>
      </c>
      <c r="Q203" s="392">
        <f t="shared" si="134"/>
        <v>0</v>
      </c>
      <c r="R203" s="392">
        <f t="shared" si="135"/>
        <v>0</v>
      </c>
      <c r="S203" s="390" t="b">
        <f t="shared" si="138"/>
        <v>1</v>
      </c>
    </row>
    <row r="204" spans="1:23" hidden="1" outlineLevel="2" x14ac:dyDescent="0.25">
      <c r="A204" s="159" t="str">
        <f>'2-Expenditures'!A204</f>
        <v>N</v>
      </c>
      <c r="B204" s="258" t="str">
        <f ca="1">IF(A204="N",B203,IF(LEN(B203)&lt;&gt;1,"A",IFERROR(CHAR(CODE(LOOKUP(2,1/($B$193:OFFSET(B204,-1,0)&lt;&gt;""),$B$193:OFFSET(B204,-1,0)))+1),"A")))</f>
        <v>E</v>
      </c>
      <c r="C204" s="139">
        <f>'2-Expenditures'!C204</f>
        <v>0</v>
      </c>
      <c r="D204" s="140">
        <f>'2-Expenditures'!E204</f>
        <v>0</v>
      </c>
      <c r="E204" s="145">
        <f t="shared" si="128"/>
        <v>0</v>
      </c>
      <c r="F204" s="145">
        <f t="shared" si="129"/>
        <v>0</v>
      </c>
      <c r="G204" s="145">
        <f t="shared" si="130"/>
        <v>0</v>
      </c>
      <c r="H204" s="145">
        <f t="shared" si="131"/>
        <v>0</v>
      </c>
      <c r="I204" s="144">
        <f>'2-Expenditures'!I204</f>
        <v>0</v>
      </c>
      <c r="J204" s="410"/>
      <c r="K204" s="153">
        <f t="shared" si="136"/>
        <v>0</v>
      </c>
      <c r="L204" s="539" t="s">
        <v>1937</v>
      </c>
      <c r="M204" s="156" t="b">
        <f t="shared" si="137"/>
        <v>1</v>
      </c>
      <c r="O204" s="392">
        <f t="shared" si="132"/>
        <v>1</v>
      </c>
      <c r="P204" s="392">
        <f t="shared" si="133"/>
        <v>0</v>
      </c>
      <c r="Q204" s="392">
        <f t="shared" si="134"/>
        <v>0</v>
      </c>
      <c r="R204" s="392">
        <f t="shared" si="135"/>
        <v>0</v>
      </c>
      <c r="S204" s="390" t="b">
        <f t="shared" si="138"/>
        <v>1</v>
      </c>
    </row>
    <row r="205" spans="1:23" hidden="1" outlineLevel="2" x14ac:dyDescent="0.25">
      <c r="A205" s="159" t="str">
        <f>'2-Expenditures'!A205</f>
        <v>N</v>
      </c>
      <c r="B205" s="258" t="str">
        <f ca="1">IF(A205="N",B204,IF(LEN(B204)&lt;&gt;1,"A",IFERROR(CHAR(CODE(LOOKUP(2,1/($B$193:OFFSET(B205,-1,0)&lt;&gt;""),$B$193:OFFSET(B205,-1,0)))+1),"A")))</f>
        <v>E</v>
      </c>
      <c r="C205" s="139">
        <f>'2-Expenditures'!C205</f>
        <v>0</v>
      </c>
      <c r="D205" s="140">
        <f>'2-Expenditures'!E205</f>
        <v>0</v>
      </c>
      <c r="E205" s="145">
        <f t="shared" si="128"/>
        <v>0</v>
      </c>
      <c r="F205" s="145">
        <f t="shared" si="129"/>
        <v>0</v>
      </c>
      <c r="G205" s="145">
        <f t="shared" si="130"/>
        <v>0</v>
      </c>
      <c r="H205" s="145">
        <f t="shared" si="131"/>
        <v>0</v>
      </c>
      <c r="I205" s="144">
        <f>'2-Expenditures'!I205</f>
        <v>0</v>
      </c>
      <c r="J205" s="410"/>
      <c r="K205" s="153">
        <f t="shared" si="136"/>
        <v>0</v>
      </c>
      <c r="L205" s="539" t="s">
        <v>1937</v>
      </c>
      <c r="M205" s="156" t="b">
        <f t="shared" si="137"/>
        <v>1</v>
      </c>
      <c r="O205" s="392">
        <f t="shared" si="132"/>
        <v>1</v>
      </c>
      <c r="P205" s="392">
        <f t="shared" si="133"/>
        <v>0</v>
      </c>
      <c r="Q205" s="392">
        <f t="shared" si="134"/>
        <v>0</v>
      </c>
      <c r="R205" s="392">
        <f t="shared" si="135"/>
        <v>0</v>
      </c>
      <c r="S205" s="390" t="b">
        <f t="shared" si="138"/>
        <v>1</v>
      </c>
    </row>
    <row r="206" spans="1:23" hidden="1" outlineLevel="2" x14ac:dyDescent="0.25">
      <c r="A206" s="159" t="str">
        <f>'2-Expenditures'!A206</f>
        <v>N</v>
      </c>
      <c r="B206" s="258" t="str">
        <f ca="1">IF(A206="N",B205,IF(LEN(B205)&lt;&gt;1,"A",IFERROR(CHAR(CODE(LOOKUP(2,1/($B$193:OFFSET(B206,-1,0)&lt;&gt;""),$B$193:OFFSET(B206,-1,0)))+1),"A")))</f>
        <v>E</v>
      </c>
      <c r="C206" s="139">
        <f>'2-Expenditures'!C206</f>
        <v>0</v>
      </c>
      <c r="D206" s="140">
        <f>'2-Expenditures'!E206</f>
        <v>0</v>
      </c>
      <c r="E206" s="145">
        <f t="shared" si="128"/>
        <v>0</v>
      </c>
      <c r="F206" s="145">
        <f t="shared" si="129"/>
        <v>0</v>
      </c>
      <c r="G206" s="145">
        <f t="shared" si="130"/>
        <v>0</v>
      </c>
      <c r="H206" s="145">
        <f t="shared" si="131"/>
        <v>0</v>
      </c>
      <c r="I206" s="144">
        <f>'2-Expenditures'!I206</f>
        <v>0</v>
      </c>
      <c r="J206" s="410"/>
      <c r="K206" s="153">
        <f t="shared" si="136"/>
        <v>0</v>
      </c>
      <c r="L206" s="539" t="s">
        <v>1937</v>
      </c>
      <c r="M206" s="156" t="b">
        <f t="shared" si="137"/>
        <v>1</v>
      </c>
      <c r="O206" s="392">
        <f t="shared" si="132"/>
        <v>1</v>
      </c>
      <c r="P206" s="392">
        <f t="shared" si="133"/>
        <v>0</v>
      </c>
      <c r="Q206" s="392">
        <f t="shared" si="134"/>
        <v>0</v>
      </c>
      <c r="R206" s="392">
        <f t="shared" si="135"/>
        <v>0</v>
      </c>
      <c r="S206" s="390" t="b">
        <f t="shared" si="138"/>
        <v>1</v>
      </c>
    </row>
    <row r="207" spans="1:23" ht="13.8" hidden="1" outlineLevel="2" x14ac:dyDescent="0.25">
      <c r="A207" s="159" t="str">
        <f>'2-Expenditures'!A207</f>
        <v>N</v>
      </c>
      <c r="B207" s="258" t="str">
        <f ca="1">IF(A207="N",B206,IF(LEN(B206)&lt;&gt;1,"A",IFERROR(CHAR(CODE(LOOKUP(2,1/($B$193:OFFSET(B207,-1,0)&lt;&gt;""),$B$193:OFFSET(B207,-1,0)))+1),"A")))</f>
        <v>E</v>
      </c>
      <c r="C207" s="139">
        <f>'2-Expenditures'!C207</f>
        <v>0</v>
      </c>
      <c r="D207" s="140">
        <f>'2-Expenditures'!E207</f>
        <v>0</v>
      </c>
      <c r="E207" s="145">
        <f t="shared" si="128"/>
        <v>0</v>
      </c>
      <c r="F207" s="145">
        <f t="shared" si="129"/>
        <v>0</v>
      </c>
      <c r="G207" s="145">
        <f t="shared" si="130"/>
        <v>0</v>
      </c>
      <c r="H207" s="145">
        <f t="shared" si="131"/>
        <v>0</v>
      </c>
      <c r="I207" s="144">
        <f>'2-Expenditures'!I207</f>
        <v>0</v>
      </c>
      <c r="J207" s="410"/>
      <c r="K207" s="153">
        <f t="shared" si="136"/>
        <v>0</v>
      </c>
      <c r="L207" s="539" t="s">
        <v>1937</v>
      </c>
      <c r="M207" s="156" t="b">
        <f t="shared" si="137"/>
        <v>1</v>
      </c>
      <c r="O207" s="392">
        <f t="shared" si="132"/>
        <v>1</v>
      </c>
      <c r="P207" s="392">
        <f t="shared" si="133"/>
        <v>0</v>
      </c>
      <c r="Q207" s="392">
        <f t="shared" si="134"/>
        <v>0</v>
      </c>
      <c r="R207" s="392">
        <f t="shared" si="135"/>
        <v>0</v>
      </c>
      <c r="S207" s="390" t="b">
        <f t="shared" si="138"/>
        <v>1</v>
      </c>
      <c r="W207" s="304"/>
    </row>
    <row r="208" spans="1:23" ht="13.8" hidden="1" outlineLevel="2" thickBot="1" x14ac:dyDescent="0.3">
      <c r="A208" s="159" t="str">
        <f>'2-Expenditures'!A208</f>
        <v>N</v>
      </c>
      <c r="B208" s="258" t="str">
        <f ca="1">IF(A208="N",B207,IF(LEN(B207)&lt;&gt;1,"A",IFERROR(CHAR(CODE(LOOKUP(2,1/($B$193:OFFSET(B208,-1,0)&lt;&gt;""),$B$193:OFFSET(B208,-1,0)))+1),"A")))</f>
        <v>E</v>
      </c>
      <c r="C208" s="139">
        <f>'2-Expenditures'!C208</f>
        <v>0</v>
      </c>
      <c r="D208" s="140">
        <f>'2-Expenditures'!E208</f>
        <v>0</v>
      </c>
      <c r="E208" s="145">
        <f t="shared" si="128"/>
        <v>0</v>
      </c>
      <c r="F208" s="145">
        <f t="shared" si="129"/>
        <v>0</v>
      </c>
      <c r="G208" s="145">
        <f t="shared" si="130"/>
        <v>0</v>
      </c>
      <c r="H208" s="145">
        <f t="shared" si="131"/>
        <v>0</v>
      </c>
      <c r="I208" s="144">
        <f>'2-Expenditures'!I208</f>
        <v>0</v>
      </c>
      <c r="J208" s="410"/>
      <c r="K208" s="153">
        <f t="shared" si="136"/>
        <v>0</v>
      </c>
      <c r="L208" s="539" t="s">
        <v>1937</v>
      </c>
      <c r="M208" s="156" t="b">
        <f t="shared" si="137"/>
        <v>1</v>
      </c>
      <c r="O208" s="392">
        <f t="shared" si="132"/>
        <v>1</v>
      </c>
      <c r="P208" s="392">
        <f t="shared" si="133"/>
        <v>0</v>
      </c>
      <c r="Q208" s="392">
        <f t="shared" si="134"/>
        <v>0</v>
      </c>
      <c r="R208" s="392">
        <f t="shared" si="135"/>
        <v>0</v>
      </c>
      <c r="S208" s="390" t="b">
        <f t="shared" si="138"/>
        <v>1</v>
      </c>
    </row>
    <row r="209" spans="1:23" ht="13.8" hidden="1" outlineLevel="1" thickTop="1" x14ac:dyDescent="0.25">
      <c r="A209" s="159">
        <f>'2-Expenditures'!A209</f>
        <v>0</v>
      </c>
      <c r="B209" s="344" t="str">
        <f ca="1">IFERROR(CHAR(CODE(LOOKUP(2,1/(B194:OFFSET(B209,-1,0)&lt;&gt;""),B194:OFFSET(B209,-1,0)))+1),"A")</f>
        <v>F</v>
      </c>
      <c r="C209" s="364" t="s">
        <v>1608</v>
      </c>
      <c r="D209" s="365">
        <f ca="1">SUMIFS(D194:OFFSET(D209,-1,0),$A194:OFFSET($A209,-1,0),"Y")</f>
        <v>0</v>
      </c>
      <c r="E209" s="366">
        <f ca="1">SUMIFS(E194:OFFSET(E209,-1,0),$A194:OFFSET($A209,-1,0),"Y")</f>
        <v>0</v>
      </c>
      <c r="F209" s="366">
        <f ca="1">SUMIFS(F194:OFFSET(F209,-1,0),$A194:OFFSET($A209,-1,0),"Y")</f>
        <v>0</v>
      </c>
      <c r="G209" s="366">
        <f ca="1">SUMIFS(G194:OFFSET(G209,-1,0),$A194:OFFSET($A209,-1,0),"Y")</f>
        <v>0</v>
      </c>
      <c r="H209" s="366">
        <f ca="1">SUMIFS(H194:OFFSET(H209,-1,0),$A194:OFFSET($A209,-1,0),"Y")</f>
        <v>0</v>
      </c>
      <c r="I209" s="366">
        <f ca="1">SUMIFS(I194:OFFSET(I209,-1,0),$A194:OFFSET($A209,-1,0),"Y")</f>
        <v>0</v>
      </c>
      <c r="J209" s="411"/>
      <c r="K209" s="348">
        <f ca="1">SUMIFS(K194:OFFSET(K209,-1,0),$A194:OFFSET($A209,-1,0),"Y")</f>
        <v>0</v>
      </c>
      <c r="L209" s="370"/>
      <c r="M209" s="367" t="b">
        <f ca="1">SUM(E209:H209)=I209</f>
        <v>1</v>
      </c>
      <c r="O209" s="392">
        <f ca="1">IF($I209&gt;0,E209/$I209,E$2)</f>
        <v>1</v>
      </c>
      <c r="P209" s="392">
        <f t="shared" ref="P209" ca="1" si="139">IF($I209&gt;0,F209/$I209,F$2)</f>
        <v>0</v>
      </c>
      <c r="Q209" s="392">
        <f t="shared" ref="Q209" ca="1" si="140">IF($I209&gt;0,G209/$I209,G$2)</f>
        <v>0</v>
      </c>
      <c r="R209" s="392">
        <f t="shared" ref="R209" ca="1" si="141">IF($I209&gt;0,H209/$I209,H$2)</f>
        <v>0</v>
      </c>
      <c r="S209" s="390" t="b">
        <f t="shared" ca="1" si="138"/>
        <v>1</v>
      </c>
      <c r="T209" s="173" t="s">
        <v>1819</v>
      </c>
      <c r="U209" s="173"/>
      <c r="V209" s="173"/>
    </row>
    <row r="210" spans="1:23" hidden="1" outlineLevel="1" x14ac:dyDescent="0.25">
      <c r="A210" s="159"/>
      <c r="O210" s="487"/>
      <c r="P210" s="487"/>
      <c r="Q210" s="487"/>
      <c r="R210" s="487"/>
      <c r="S210" s="151"/>
      <c r="T210" s="112"/>
      <c r="U210" s="112"/>
      <c r="V210" s="112"/>
    </row>
    <row r="211" spans="1:23" s="304" customFormat="1" ht="19.95" hidden="1" customHeight="1" outlineLevel="1" x14ac:dyDescent="0.25">
      <c r="A211" s="313">
        <f>'2-Expenditures'!A211</f>
        <v>0</v>
      </c>
      <c r="B211" s="114" t="s">
        <v>1903</v>
      </c>
      <c r="C211" s="302"/>
      <c r="D211" s="302"/>
      <c r="E211" s="302"/>
      <c r="F211" s="302"/>
      <c r="G211" s="302"/>
      <c r="H211" s="302"/>
      <c r="I211" s="302"/>
      <c r="J211" s="302"/>
      <c r="K211" s="302"/>
      <c r="L211" s="363"/>
      <c r="M211" s="302"/>
      <c r="N211"/>
      <c r="O211" s="488"/>
      <c r="P211" s="488"/>
      <c r="Q211" s="488"/>
      <c r="R211" s="488"/>
      <c r="S211" s="303"/>
      <c r="W211" s="112"/>
    </row>
    <row r="212" spans="1:23" ht="25.5" hidden="1" customHeight="1" outlineLevel="1" x14ac:dyDescent="0.25">
      <c r="A212" s="159" t="str">
        <f>'2-Expenditures'!A212</f>
        <v>Include?</v>
      </c>
      <c r="B212" s="339" t="s">
        <v>1612</v>
      </c>
      <c r="C212" s="382" t="s">
        <v>1613</v>
      </c>
      <c r="D212" s="454"/>
      <c r="E212" s="402" t="s">
        <v>1589</v>
      </c>
      <c r="F212" s="402" t="s">
        <v>1590</v>
      </c>
      <c r="G212" s="402" t="s">
        <v>1591</v>
      </c>
      <c r="H212" s="402" t="s">
        <v>1592</v>
      </c>
      <c r="I212" s="341" t="s">
        <v>1609</v>
      </c>
      <c r="J212" s="413" t="s">
        <v>1588</v>
      </c>
      <c r="K212" s="341" t="s">
        <v>1633</v>
      </c>
      <c r="L212" s="536" t="s">
        <v>1632</v>
      </c>
      <c r="M212" s="341" t="s">
        <v>1724</v>
      </c>
      <c r="O212" s="387" t="s">
        <v>1589</v>
      </c>
      <c r="P212" s="387" t="s">
        <v>1590</v>
      </c>
      <c r="Q212" s="387" t="s">
        <v>1591</v>
      </c>
      <c r="R212" s="387" t="s">
        <v>1592</v>
      </c>
      <c r="S212" s="388" t="s">
        <v>1724</v>
      </c>
      <c r="T212" s="116"/>
      <c r="U212" s="116"/>
      <c r="V212" s="116"/>
    </row>
    <row r="213" spans="1:23" ht="12.75" hidden="1" customHeight="1" outlineLevel="1" x14ac:dyDescent="0.25">
      <c r="A213" s="159" t="str">
        <f>'2-Expenditures'!A213</f>
        <v>Y</v>
      </c>
      <c r="B213" s="342" t="str">
        <f ca="1">IF(A213="N",B212,IF(LEN(B212)&lt;&gt;1,"A",IFERROR(CHAR(CODE(LOOKUP(2,1/($B$212:OFFSET(B213,-1,0)&lt;&gt;""),$B$212:OFFSET(B213,-1,0)))+1),"A")))</f>
        <v>A</v>
      </c>
      <c r="C213" s="449" t="str">
        <f>'2-Expenditures'!C213</f>
        <v>Centrally Appropriated / POTS Costs</v>
      </c>
      <c r="D213" s="459"/>
      <c r="E213" s="145">
        <f t="shared" ref="E213:E226" si="142">$I213*O213</f>
        <v>0</v>
      </c>
      <c r="F213" s="145">
        <f t="shared" ref="F213:F226" si="143">$I213*P213</f>
        <v>0</v>
      </c>
      <c r="G213" s="145">
        <f t="shared" ref="G213:G226" si="144">$I213*Q213</f>
        <v>0</v>
      </c>
      <c r="H213" s="145">
        <f t="shared" ref="H213:H226" si="145">$I213*R213</f>
        <v>0</v>
      </c>
      <c r="I213" s="143">
        <f>'2-Expenditures'!I213</f>
        <v>0</v>
      </c>
      <c r="J213" s="154">
        <f>'2-Expenditures'!J213</f>
        <v>0</v>
      </c>
      <c r="K213" s="153">
        <f>SUM(I213:J213)</f>
        <v>0</v>
      </c>
      <c r="L213" s="537" t="s">
        <v>1915</v>
      </c>
      <c r="M213" s="156" t="b">
        <f t="shared" ref="M213:M227" si="146">SUM(E213:H213)=I213</f>
        <v>1</v>
      </c>
      <c r="O213" s="392">
        <f t="shared" ref="O213:O226" si="147">E$2</f>
        <v>1</v>
      </c>
      <c r="P213" s="392">
        <f t="shared" ref="P213:P226" si="148">F$2</f>
        <v>0</v>
      </c>
      <c r="Q213" s="392">
        <f t="shared" ref="Q213:Q226" si="149">G$2</f>
        <v>0</v>
      </c>
      <c r="R213" s="392">
        <f t="shared" ref="R213:R226" si="150">H$2</f>
        <v>0</v>
      </c>
      <c r="S213" s="393" t="b">
        <f>SUM(O213:R213)=1</f>
        <v>1</v>
      </c>
      <c r="T213" s="112"/>
      <c r="U213" s="112"/>
      <c r="V213" s="112"/>
    </row>
    <row r="214" spans="1:23" ht="12.75" hidden="1" customHeight="1" outlineLevel="1" x14ac:dyDescent="0.25">
      <c r="A214" s="159" t="str">
        <f>'2-Expenditures'!A214</f>
        <v>Y</v>
      </c>
      <c r="B214" s="342" t="str">
        <f ca="1">IF(A214="N",B213,IF(LEN(B213)&lt;&gt;1,"A",IFERROR(CHAR(CODE(LOOKUP(2,1/($B$212:OFFSET(B214,-1,0)&lt;&gt;""),$B$212:OFFSET(B214,-1,0)))+1),"A")))</f>
        <v>B</v>
      </c>
      <c r="C214" s="449" t="str">
        <f>'2-Expenditures'!C214</f>
        <v>Non-Standard and Agency-Specific FTE Costs</v>
      </c>
      <c r="D214" s="459"/>
      <c r="E214" s="145">
        <f t="shared" si="142"/>
        <v>0</v>
      </c>
      <c r="F214" s="145">
        <f t="shared" si="143"/>
        <v>0</v>
      </c>
      <c r="G214" s="145">
        <f t="shared" si="144"/>
        <v>0</v>
      </c>
      <c r="H214" s="145">
        <f t="shared" si="145"/>
        <v>0</v>
      </c>
      <c r="I214" s="143">
        <f>'2-Expenditures'!I214</f>
        <v>0</v>
      </c>
      <c r="J214" s="154">
        <f>'2-Expenditures'!J214</f>
        <v>0</v>
      </c>
      <c r="K214" s="153">
        <f>SUM(I214:J214)</f>
        <v>0</v>
      </c>
      <c r="L214" s="537" t="s">
        <v>1586</v>
      </c>
      <c r="M214" s="156" t="b">
        <f t="shared" si="146"/>
        <v>1</v>
      </c>
      <c r="O214" s="392">
        <f t="shared" si="147"/>
        <v>1</v>
      </c>
      <c r="P214" s="392">
        <f t="shared" si="148"/>
        <v>0</v>
      </c>
      <c r="Q214" s="392">
        <f t="shared" si="149"/>
        <v>0</v>
      </c>
      <c r="R214" s="392">
        <f t="shared" si="150"/>
        <v>0</v>
      </c>
      <c r="S214" s="393" t="b">
        <f>SUM(O214:R214)=1</f>
        <v>1</v>
      </c>
      <c r="T214" s="112"/>
      <c r="U214" s="112"/>
      <c r="V214" s="112"/>
    </row>
    <row r="215" spans="1:23" ht="12.75" hidden="1" customHeight="1" outlineLevel="1" x14ac:dyDescent="0.25">
      <c r="A215" s="159" t="str">
        <f>'2-Expenditures'!A215</f>
        <v>Y</v>
      </c>
      <c r="B215" s="342" t="str">
        <f ca="1">IF(A215="N",B214,IF(LEN(B214)&lt;&gt;1,"A",IFERROR(CHAR(CODE(LOOKUP(2,1/($B$212:OFFSET(B215,-1,0)&lt;&gt;""),$B$212:OFFSET(B215,-1,0)))+1),"A")))</f>
        <v>C</v>
      </c>
      <c r="C215" s="449" t="str">
        <f>'2-Expenditures'!C215</f>
        <v>Legal Services</v>
      </c>
      <c r="D215" s="459"/>
      <c r="E215" s="145">
        <f t="shared" si="142"/>
        <v>0</v>
      </c>
      <c r="F215" s="145">
        <f t="shared" si="143"/>
        <v>0</v>
      </c>
      <c r="G215" s="145">
        <f t="shared" si="144"/>
        <v>0</v>
      </c>
      <c r="H215" s="145">
        <f t="shared" si="145"/>
        <v>0</v>
      </c>
      <c r="I215" s="143">
        <f>'2-Expenditures'!I215</f>
        <v>0</v>
      </c>
      <c r="J215" s="409"/>
      <c r="K215" s="153">
        <f t="shared" ref="K215:K226" si="151">SUM(I215:J215)</f>
        <v>0</v>
      </c>
      <c r="L215" s="537" t="s">
        <v>28</v>
      </c>
      <c r="M215" s="156" t="b">
        <f t="shared" si="146"/>
        <v>1</v>
      </c>
      <c r="O215" s="392">
        <f t="shared" si="147"/>
        <v>1</v>
      </c>
      <c r="P215" s="392">
        <f t="shared" si="148"/>
        <v>0</v>
      </c>
      <c r="Q215" s="392">
        <f t="shared" si="149"/>
        <v>0</v>
      </c>
      <c r="R215" s="392">
        <f t="shared" si="150"/>
        <v>0</v>
      </c>
      <c r="S215" s="393" t="b">
        <f t="shared" ref="S215:S226" si="152">SUM(O215:R215)=1</f>
        <v>1</v>
      </c>
      <c r="T215" s="112"/>
      <c r="U215" s="112"/>
      <c r="V215" s="112"/>
    </row>
    <row r="216" spans="1:23" ht="12.75" hidden="1" customHeight="1" outlineLevel="1" x14ac:dyDescent="0.25">
      <c r="A216" s="159" t="str">
        <f>'2-Expenditures'!A216</f>
        <v>Y</v>
      </c>
      <c r="B216" s="342" t="str">
        <f ca="1">IF(A216="N",B215,IF(LEN(B215)&lt;&gt;1,"A",IFERROR(CHAR(CODE(LOOKUP(2,1/($B$212:OFFSET(B216,-1,0)&lt;&gt;""),$B$212:OFFSET(B216,-1,0)))+1),"A")))</f>
        <v>D</v>
      </c>
      <c r="C216" s="449" t="str">
        <f>'2-Expenditures'!C216</f>
        <v>Computer Programming - Established (Out Years)</v>
      </c>
      <c r="D216" s="459"/>
      <c r="E216" s="145">
        <f t="shared" si="142"/>
        <v>0</v>
      </c>
      <c r="F216" s="145">
        <f t="shared" si="143"/>
        <v>0</v>
      </c>
      <c r="G216" s="145">
        <f t="shared" si="144"/>
        <v>0</v>
      </c>
      <c r="H216" s="145">
        <f t="shared" si="145"/>
        <v>0</v>
      </c>
      <c r="I216" s="143">
        <f>'2-Expenditures'!I216</f>
        <v>0</v>
      </c>
      <c r="J216" s="410"/>
      <c r="K216" s="153">
        <f t="shared" si="151"/>
        <v>0</v>
      </c>
      <c r="L216" s="538"/>
      <c r="M216" s="156" t="b">
        <f t="shared" si="146"/>
        <v>1</v>
      </c>
      <c r="O216" s="392">
        <f t="shared" si="147"/>
        <v>1</v>
      </c>
      <c r="P216" s="392">
        <f t="shared" si="148"/>
        <v>0</v>
      </c>
      <c r="Q216" s="392">
        <f t="shared" si="149"/>
        <v>0</v>
      </c>
      <c r="R216" s="392">
        <f t="shared" si="150"/>
        <v>0</v>
      </c>
      <c r="S216" s="393" t="b">
        <f t="shared" si="152"/>
        <v>1</v>
      </c>
      <c r="T216" s="112"/>
      <c r="U216" s="112"/>
      <c r="V216" s="112"/>
    </row>
    <row r="217" spans="1:23" ht="12.75" hidden="1" customHeight="1" outlineLevel="1" x14ac:dyDescent="0.25">
      <c r="A217" s="159" t="str">
        <f>'2-Expenditures'!A217</f>
        <v>Y</v>
      </c>
      <c r="B217" s="342" t="str">
        <f ca="1">IF(A217="N",B216,IF(LEN(B216)&lt;&gt;1,"A",IFERROR(CHAR(CODE(LOOKUP(2,1/($B$212:OFFSET(B217,-1,0)&lt;&gt;""),$B$212:OFFSET(B217,-1,0)))+1),"A")))</f>
        <v>E</v>
      </c>
      <c r="C217" s="449" t="str">
        <f>'2-Expenditures'!C217</f>
        <v>Computer Programming - Emerging (Out Years)</v>
      </c>
      <c r="D217" s="459"/>
      <c r="E217" s="145">
        <f t="shared" si="142"/>
        <v>0</v>
      </c>
      <c r="F217" s="145">
        <f t="shared" si="143"/>
        <v>0</v>
      </c>
      <c r="G217" s="145">
        <f t="shared" si="144"/>
        <v>0</v>
      </c>
      <c r="H217" s="145">
        <f t="shared" si="145"/>
        <v>0</v>
      </c>
      <c r="I217" s="143">
        <f>'2-Expenditures'!I217</f>
        <v>0</v>
      </c>
      <c r="J217" s="410"/>
      <c r="K217" s="153">
        <f t="shared" si="151"/>
        <v>0</v>
      </c>
      <c r="L217" s="538"/>
      <c r="M217" s="156" t="b">
        <f t="shared" si="146"/>
        <v>1</v>
      </c>
      <c r="O217" s="392">
        <f t="shared" si="147"/>
        <v>1</v>
      </c>
      <c r="P217" s="392">
        <f t="shared" si="148"/>
        <v>0</v>
      </c>
      <c r="Q217" s="392">
        <f t="shared" si="149"/>
        <v>0</v>
      </c>
      <c r="R217" s="392">
        <f t="shared" si="150"/>
        <v>0</v>
      </c>
      <c r="S217" s="393" t="b">
        <f t="shared" si="152"/>
        <v>1</v>
      </c>
      <c r="T217" s="112"/>
      <c r="U217" s="112"/>
      <c r="V217" s="112"/>
    </row>
    <row r="218" spans="1:23" ht="12.75" hidden="1" customHeight="1" outlineLevel="1" x14ac:dyDescent="0.25">
      <c r="A218" s="159" t="str">
        <f>'2-Expenditures'!A218</f>
        <v>Y</v>
      </c>
      <c r="B218" s="342" t="str">
        <f ca="1">IF(A218="N",B217,IF(LEN(B217)&lt;&gt;1,"A",IFERROR(CHAR(CODE(LOOKUP(2,1/($B$212:OFFSET(B218,-1,0)&lt;&gt;""),$B$212:OFFSET(B218,-1,0)))+1),"A")))</f>
        <v>F</v>
      </c>
      <c r="C218" s="449" t="str">
        <f>'2-Expenditures'!C218</f>
        <v>2WD Travel Mileage</v>
      </c>
      <c r="D218" s="459"/>
      <c r="E218" s="145">
        <f t="shared" si="142"/>
        <v>0</v>
      </c>
      <c r="F218" s="145">
        <f t="shared" si="143"/>
        <v>0</v>
      </c>
      <c r="G218" s="145">
        <f t="shared" si="144"/>
        <v>0</v>
      </c>
      <c r="H218" s="145">
        <f t="shared" si="145"/>
        <v>0</v>
      </c>
      <c r="I218" s="143">
        <f>'2-Expenditures'!I218</f>
        <v>0</v>
      </c>
      <c r="J218" s="410"/>
      <c r="K218" s="153">
        <f t="shared" si="151"/>
        <v>0</v>
      </c>
      <c r="L218" s="537" t="s">
        <v>1586</v>
      </c>
      <c r="M218" s="156" t="b">
        <f t="shared" si="146"/>
        <v>1</v>
      </c>
      <c r="O218" s="392">
        <f t="shared" si="147"/>
        <v>1</v>
      </c>
      <c r="P218" s="392">
        <f t="shared" si="148"/>
        <v>0</v>
      </c>
      <c r="Q218" s="392">
        <f t="shared" si="149"/>
        <v>0</v>
      </c>
      <c r="R218" s="392">
        <f t="shared" si="150"/>
        <v>0</v>
      </c>
      <c r="S218" s="393" t="b">
        <f t="shared" si="152"/>
        <v>1</v>
      </c>
      <c r="T218" s="112"/>
      <c r="U218" s="112"/>
      <c r="V218" s="112"/>
    </row>
    <row r="219" spans="1:23" ht="12.75" hidden="1" customHeight="1" outlineLevel="1" x14ac:dyDescent="0.25">
      <c r="A219" s="159" t="str">
        <f>'2-Expenditures'!A219</f>
        <v>Y</v>
      </c>
      <c r="B219" s="342" t="str">
        <f ca="1">IF(A219="N",B218,IF(LEN(B218)&lt;&gt;1,"A",IFERROR(CHAR(CODE(LOOKUP(2,1/($B$212:OFFSET(B219,-1,0)&lt;&gt;""),$B$212:OFFSET(B219,-1,0)))+1),"A")))</f>
        <v>G</v>
      </c>
      <c r="C219" s="449" t="str">
        <f>'2-Expenditures'!C219</f>
        <v>4WD Travel Mileage</v>
      </c>
      <c r="D219" s="459"/>
      <c r="E219" s="145">
        <f t="shared" si="142"/>
        <v>0</v>
      </c>
      <c r="F219" s="145">
        <f t="shared" si="143"/>
        <v>0</v>
      </c>
      <c r="G219" s="145">
        <f t="shared" si="144"/>
        <v>0</v>
      </c>
      <c r="H219" s="145">
        <f t="shared" si="145"/>
        <v>0</v>
      </c>
      <c r="I219" s="143">
        <f>'2-Expenditures'!I219</f>
        <v>0</v>
      </c>
      <c r="J219" s="410"/>
      <c r="K219" s="153">
        <f t="shared" si="151"/>
        <v>0</v>
      </c>
      <c r="L219" s="537" t="s">
        <v>1586</v>
      </c>
      <c r="M219" s="156" t="b">
        <f t="shared" si="146"/>
        <v>1</v>
      </c>
      <c r="O219" s="392">
        <f t="shared" si="147"/>
        <v>1</v>
      </c>
      <c r="P219" s="392">
        <f t="shared" si="148"/>
        <v>0</v>
      </c>
      <c r="Q219" s="392">
        <f t="shared" si="149"/>
        <v>0</v>
      </c>
      <c r="R219" s="392">
        <f t="shared" si="150"/>
        <v>0</v>
      </c>
      <c r="S219" s="393" t="b">
        <f t="shared" si="152"/>
        <v>1</v>
      </c>
      <c r="T219" s="112"/>
      <c r="U219" s="112"/>
      <c r="V219" s="112"/>
    </row>
    <row r="220" spans="1:23" ht="12.75" hidden="1" customHeight="1" outlineLevel="2" x14ac:dyDescent="0.25">
      <c r="A220" s="159" t="str">
        <f>'2-Expenditures'!A220</f>
        <v>N</v>
      </c>
      <c r="B220" s="342" t="str">
        <f ca="1">IF(A220="N",B219,IF(LEN(B219)&lt;&gt;1,"A",IFERROR(CHAR(CODE(LOOKUP(2,1/($B$212:OFFSET(B220,-1,0)&lt;&gt;""),$B$212:OFFSET(B220,-1,0)))+1),"A")))</f>
        <v>G</v>
      </c>
      <c r="C220" s="449" t="str">
        <f>'2-Expenditures'!C220</f>
        <v>GenTax Programming</v>
      </c>
      <c r="D220" s="459"/>
      <c r="E220" s="145">
        <f t="shared" si="142"/>
        <v>0</v>
      </c>
      <c r="F220" s="145">
        <f t="shared" si="143"/>
        <v>0</v>
      </c>
      <c r="G220" s="145">
        <f t="shared" si="144"/>
        <v>0</v>
      </c>
      <c r="H220" s="145">
        <f t="shared" si="145"/>
        <v>0</v>
      </c>
      <c r="I220" s="143">
        <f>'2-Expenditures'!I220</f>
        <v>0</v>
      </c>
      <c r="J220" s="410"/>
      <c r="K220" s="153">
        <f t="shared" si="151"/>
        <v>0</v>
      </c>
      <c r="L220" s="537" t="s">
        <v>1586</v>
      </c>
      <c r="M220" s="156" t="b">
        <f t="shared" si="146"/>
        <v>1</v>
      </c>
      <c r="O220" s="392">
        <f t="shared" si="147"/>
        <v>1</v>
      </c>
      <c r="P220" s="392">
        <f t="shared" si="148"/>
        <v>0</v>
      </c>
      <c r="Q220" s="392">
        <f t="shared" si="149"/>
        <v>0</v>
      </c>
      <c r="R220" s="392">
        <f t="shared" si="150"/>
        <v>0</v>
      </c>
      <c r="S220" s="393" t="b">
        <f t="shared" si="152"/>
        <v>1</v>
      </c>
      <c r="T220" s="102"/>
      <c r="U220" s="102"/>
      <c r="V220" s="102"/>
    </row>
    <row r="221" spans="1:23" s="110" customFormat="1" ht="12.75" hidden="1" customHeight="1" outlineLevel="2" x14ac:dyDescent="0.25">
      <c r="A221" s="159" t="str">
        <f>'2-Expenditures'!A221</f>
        <v>N</v>
      </c>
      <c r="B221" s="342" t="str">
        <f ca="1">IF(A221="N",B220,IF(LEN(B220)&lt;&gt;1,"A",IFERROR(CHAR(CODE(LOOKUP(2,1/($B$212:OFFSET(B221,-1,0)&lt;&gt;""),$B$212:OFFSET(B221,-1,0)))+1),"A")))</f>
        <v>G</v>
      </c>
      <c r="C221" s="449" t="str">
        <f>'2-Expenditures'!C221</f>
        <v>ISD Programming Support</v>
      </c>
      <c r="D221" s="459"/>
      <c r="E221" s="145">
        <f t="shared" si="142"/>
        <v>0</v>
      </c>
      <c r="F221" s="145">
        <f t="shared" si="143"/>
        <v>0</v>
      </c>
      <c r="G221" s="145">
        <f t="shared" si="144"/>
        <v>0</v>
      </c>
      <c r="H221" s="145">
        <f t="shared" si="145"/>
        <v>0</v>
      </c>
      <c r="I221" s="143">
        <f>'2-Expenditures'!I221</f>
        <v>0</v>
      </c>
      <c r="J221" s="410"/>
      <c r="K221" s="153">
        <f t="shared" si="151"/>
        <v>0</v>
      </c>
      <c r="L221" s="537" t="s">
        <v>1586</v>
      </c>
      <c r="M221" s="156" t="b">
        <f t="shared" si="146"/>
        <v>1</v>
      </c>
      <c r="N221"/>
      <c r="O221" s="392">
        <f t="shared" si="147"/>
        <v>1</v>
      </c>
      <c r="P221" s="392">
        <f t="shared" si="148"/>
        <v>0</v>
      </c>
      <c r="Q221" s="392">
        <f t="shared" si="149"/>
        <v>0</v>
      </c>
      <c r="R221" s="392">
        <f t="shared" si="150"/>
        <v>0</v>
      </c>
      <c r="S221" s="393" t="b">
        <f t="shared" si="152"/>
        <v>1</v>
      </c>
      <c r="T221" s="112"/>
      <c r="U221" s="112"/>
      <c r="V221" s="112"/>
      <c r="W221" s="112"/>
    </row>
    <row r="222" spans="1:23" s="110" customFormat="1" ht="12.75" hidden="1" customHeight="1" outlineLevel="2" x14ac:dyDescent="0.25">
      <c r="A222" s="159" t="str">
        <f>'2-Expenditures'!A222</f>
        <v>N</v>
      </c>
      <c r="B222" s="342" t="str">
        <f ca="1">IF(A222="N",B221,IF(LEN(B221)&lt;&gt;1,"A",IFERROR(CHAR(CODE(LOOKUP(2,1/($B$212:OFFSET(B222,-1,0)&lt;&gt;""),$B$212:OFFSET(B222,-1,0)))+1),"A")))</f>
        <v>G</v>
      </c>
      <c r="C222" s="449" t="str">
        <f>'2-Expenditures'!C222</f>
        <v>Office of Research and Analysis</v>
      </c>
      <c r="D222" s="459"/>
      <c r="E222" s="145">
        <f t="shared" si="142"/>
        <v>0</v>
      </c>
      <c r="F222" s="145">
        <f t="shared" si="143"/>
        <v>0</v>
      </c>
      <c r="G222" s="145">
        <f t="shared" si="144"/>
        <v>0</v>
      </c>
      <c r="H222" s="145">
        <f t="shared" si="145"/>
        <v>0</v>
      </c>
      <c r="I222" s="143">
        <f>'2-Expenditures'!I222</f>
        <v>0</v>
      </c>
      <c r="J222" s="410"/>
      <c r="K222" s="153">
        <f t="shared" si="151"/>
        <v>0</v>
      </c>
      <c r="L222" s="537" t="s">
        <v>1586</v>
      </c>
      <c r="M222" s="156" t="b">
        <f t="shared" si="146"/>
        <v>1</v>
      </c>
      <c r="N222"/>
      <c r="O222" s="392">
        <f t="shared" si="147"/>
        <v>1</v>
      </c>
      <c r="P222" s="392">
        <f t="shared" si="148"/>
        <v>0</v>
      </c>
      <c r="Q222" s="392">
        <f t="shared" si="149"/>
        <v>0</v>
      </c>
      <c r="R222" s="392">
        <f t="shared" si="150"/>
        <v>0</v>
      </c>
      <c r="S222" s="393" t="b">
        <f t="shared" si="152"/>
        <v>1</v>
      </c>
      <c r="T222" s="112"/>
      <c r="U222" s="112"/>
      <c r="V222" s="112"/>
      <c r="W222" s="112"/>
    </row>
    <row r="223" spans="1:23" s="110" customFormat="1" ht="12.75" hidden="1" customHeight="1" outlineLevel="2" x14ac:dyDescent="0.25">
      <c r="A223" s="159" t="str">
        <f>'2-Expenditures'!A223</f>
        <v>N</v>
      </c>
      <c r="B223" s="342" t="str">
        <f ca="1">IF(A223="N",B222,IF(LEN(B222)&lt;&gt;1,"A",IFERROR(CHAR(CODE(LOOKUP(2,1/($B$212:OFFSET(B223,-1,0)&lt;&gt;""),$B$212:OFFSET(B223,-1,0)))+1),"A")))</f>
        <v>G</v>
      </c>
      <c r="C223" s="449" t="str">
        <f>'2-Expenditures'!C223</f>
        <v>User Acceptance Testing</v>
      </c>
      <c r="D223" s="459"/>
      <c r="E223" s="145">
        <f t="shared" si="142"/>
        <v>0</v>
      </c>
      <c r="F223" s="145">
        <f t="shared" si="143"/>
        <v>0</v>
      </c>
      <c r="G223" s="145">
        <f t="shared" si="144"/>
        <v>0</v>
      </c>
      <c r="H223" s="145">
        <f t="shared" si="145"/>
        <v>0</v>
      </c>
      <c r="I223" s="143">
        <f>'2-Expenditures'!I223</f>
        <v>0</v>
      </c>
      <c r="J223" s="410"/>
      <c r="K223" s="153">
        <f t="shared" si="151"/>
        <v>0</v>
      </c>
      <c r="L223" s="537" t="s">
        <v>1586</v>
      </c>
      <c r="M223" s="156" t="b">
        <f t="shared" si="146"/>
        <v>1</v>
      </c>
      <c r="N223"/>
      <c r="O223" s="392">
        <f t="shared" si="147"/>
        <v>1</v>
      </c>
      <c r="P223" s="392">
        <f t="shared" si="148"/>
        <v>0</v>
      </c>
      <c r="Q223" s="392">
        <f t="shared" si="149"/>
        <v>0</v>
      </c>
      <c r="R223" s="392">
        <f t="shared" si="150"/>
        <v>0</v>
      </c>
      <c r="S223" s="393" t="b">
        <f t="shared" si="152"/>
        <v>1</v>
      </c>
      <c r="T223" s="112"/>
      <c r="U223" s="112"/>
      <c r="V223" s="112"/>
      <c r="W223" s="112"/>
    </row>
    <row r="224" spans="1:23" s="110" customFormat="1" ht="12.75" hidden="1" customHeight="1" outlineLevel="2" x14ac:dyDescent="0.25">
      <c r="A224" s="159" t="str">
        <f>'2-Expenditures'!A224</f>
        <v>N</v>
      </c>
      <c r="B224" s="342" t="str">
        <f ca="1">IF(A224="N",B223,IF(LEN(B223)&lt;&gt;1,"A",IFERROR(CHAR(CODE(LOOKUP(2,1/($B$212:OFFSET(B224,-1,0)&lt;&gt;""),$B$212:OFFSET(B224,-1,0)))+1),"A")))</f>
        <v>G</v>
      </c>
      <c r="C224" s="450" t="str">
        <f>'2-Expenditures'!C224</f>
        <v>DRIVES Programming (Out Years)</v>
      </c>
      <c r="D224" s="460"/>
      <c r="E224" s="145">
        <f t="shared" si="142"/>
        <v>0</v>
      </c>
      <c r="F224" s="145">
        <f t="shared" si="143"/>
        <v>0</v>
      </c>
      <c r="G224" s="145">
        <f t="shared" si="144"/>
        <v>0</v>
      </c>
      <c r="H224" s="145">
        <f t="shared" si="145"/>
        <v>0</v>
      </c>
      <c r="I224" s="143">
        <f>'2-Expenditures'!I224</f>
        <v>0</v>
      </c>
      <c r="J224" s="410"/>
      <c r="K224" s="153">
        <f t="shared" si="151"/>
        <v>0</v>
      </c>
      <c r="L224" s="537" t="s">
        <v>1586</v>
      </c>
      <c r="M224" s="156" t="b">
        <f t="shared" si="146"/>
        <v>1</v>
      </c>
      <c r="N224"/>
      <c r="O224" s="392">
        <f t="shared" si="147"/>
        <v>1</v>
      </c>
      <c r="P224" s="392">
        <f t="shared" si="148"/>
        <v>0</v>
      </c>
      <c r="Q224" s="392">
        <f t="shared" si="149"/>
        <v>0</v>
      </c>
      <c r="R224" s="392">
        <f t="shared" si="150"/>
        <v>0</v>
      </c>
      <c r="S224" s="393" t="b">
        <f t="shared" si="152"/>
        <v>1</v>
      </c>
      <c r="T224" s="112"/>
      <c r="U224" s="112"/>
      <c r="V224" s="112"/>
      <c r="W224" s="112"/>
    </row>
    <row r="225" spans="1:23" s="110" customFormat="1" ht="12.75" hidden="1" customHeight="1" outlineLevel="1" x14ac:dyDescent="0.25">
      <c r="A225" s="159" t="str">
        <f>'2-Expenditures'!A225</f>
        <v>N</v>
      </c>
      <c r="B225" s="342" t="str">
        <f ca="1">IF(A225="N",B224,IF(LEN(B224)&lt;&gt;1,"A",IFERROR(CHAR(CODE(LOOKUP(2,1/($B$212:OFFSET(B225,-1,0)&lt;&gt;""),$B$212:OFFSET(B225,-1,0)))+1),"A")))</f>
        <v>G</v>
      </c>
      <c r="C225" s="450">
        <f>'2-Expenditures'!C225</f>
        <v>0</v>
      </c>
      <c r="D225" s="460"/>
      <c r="E225" s="145">
        <f t="shared" si="142"/>
        <v>0</v>
      </c>
      <c r="F225" s="145">
        <f t="shared" si="143"/>
        <v>0</v>
      </c>
      <c r="G225" s="145">
        <f t="shared" si="144"/>
        <v>0</v>
      </c>
      <c r="H225" s="145">
        <f t="shared" si="145"/>
        <v>0</v>
      </c>
      <c r="I225" s="143">
        <f>'2-Expenditures'!I225</f>
        <v>0</v>
      </c>
      <c r="J225" s="410"/>
      <c r="K225" s="153">
        <f t="shared" si="151"/>
        <v>0</v>
      </c>
      <c r="L225" s="537" t="s">
        <v>1586</v>
      </c>
      <c r="M225" s="156" t="b">
        <f t="shared" si="146"/>
        <v>1</v>
      </c>
      <c r="N225"/>
      <c r="O225" s="392">
        <f t="shared" si="147"/>
        <v>1</v>
      </c>
      <c r="P225" s="392">
        <f t="shared" si="148"/>
        <v>0</v>
      </c>
      <c r="Q225" s="392">
        <f t="shared" si="149"/>
        <v>0</v>
      </c>
      <c r="R225" s="392">
        <f t="shared" si="150"/>
        <v>0</v>
      </c>
      <c r="S225" s="393" t="b">
        <f t="shared" si="152"/>
        <v>1</v>
      </c>
      <c r="T225" s="112"/>
      <c r="U225" s="112"/>
      <c r="V225" s="112"/>
      <c r="W225" s="112"/>
    </row>
    <row r="226" spans="1:23" s="110" customFormat="1" ht="12.75" hidden="1" customHeight="1" outlineLevel="1" thickBot="1" x14ac:dyDescent="0.3">
      <c r="A226" s="159" t="str">
        <f>'2-Expenditures'!A226</f>
        <v>N</v>
      </c>
      <c r="B226" s="342" t="str">
        <f ca="1">IF(A226="N",B225,IF(LEN(B225)&lt;&gt;1,"A",IFERROR(CHAR(CODE(LOOKUP(2,1/($B$212:OFFSET(B226,-1,0)&lt;&gt;""),$B$212:OFFSET(B226,-1,0)))+1),"A")))</f>
        <v>G</v>
      </c>
      <c r="C226" s="450">
        <f>'2-Expenditures'!C226</f>
        <v>0</v>
      </c>
      <c r="D226" s="460"/>
      <c r="E226" s="145">
        <f t="shared" si="142"/>
        <v>0</v>
      </c>
      <c r="F226" s="145">
        <f t="shared" si="143"/>
        <v>0</v>
      </c>
      <c r="G226" s="145">
        <f t="shared" si="144"/>
        <v>0</v>
      </c>
      <c r="H226" s="145">
        <f t="shared" si="145"/>
        <v>0</v>
      </c>
      <c r="I226" s="143">
        <f>'2-Expenditures'!I226</f>
        <v>0</v>
      </c>
      <c r="J226" s="424"/>
      <c r="K226" s="153">
        <f t="shared" si="151"/>
        <v>0</v>
      </c>
      <c r="L226" s="537" t="s">
        <v>1586</v>
      </c>
      <c r="M226" s="156" t="b">
        <f t="shared" si="146"/>
        <v>1</v>
      </c>
      <c r="N226"/>
      <c r="O226" s="392">
        <f t="shared" si="147"/>
        <v>1</v>
      </c>
      <c r="P226" s="392">
        <f t="shared" si="148"/>
        <v>0</v>
      </c>
      <c r="Q226" s="392">
        <f t="shared" si="149"/>
        <v>0</v>
      </c>
      <c r="R226" s="392">
        <f t="shared" si="150"/>
        <v>0</v>
      </c>
      <c r="S226" s="393" t="b">
        <f t="shared" si="152"/>
        <v>1</v>
      </c>
      <c r="T226" s="112"/>
      <c r="U226" s="112"/>
      <c r="V226" s="112"/>
      <c r="W226" s="304"/>
    </row>
    <row r="227" spans="1:23" s="110" customFormat="1" ht="13.8" hidden="1" outlineLevel="1" thickTop="1" x14ac:dyDescent="0.25">
      <c r="A227" s="159">
        <f>'2-Expenditures'!A227</f>
        <v>0</v>
      </c>
      <c r="B227" s="344" t="str">
        <f ca="1">IFERROR(CHAR(CODE(LOOKUP(2,1/(B213:OFFSET(B227,-1,0)&lt;&gt;""),B213:OFFSET(B227,-1,0)))+1),"A")</f>
        <v>H</v>
      </c>
      <c r="C227" s="451" t="s">
        <v>1616</v>
      </c>
      <c r="D227" s="461"/>
      <c r="E227" s="366">
        <f ca="1">SUMIFS(E213:OFFSET(E227,-1,0),$A213:OFFSET($A227,-1,0),"Y")</f>
        <v>0</v>
      </c>
      <c r="F227" s="366">
        <f ca="1">SUMIFS(F213:OFFSET(F227,-1,0),$A213:OFFSET($A227,-1,0),"Y")</f>
        <v>0</v>
      </c>
      <c r="G227" s="366">
        <f ca="1">SUMIFS(G213:OFFSET(G227,-1,0),$A213:OFFSET($A227,-1,0),"Y")</f>
        <v>0</v>
      </c>
      <c r="H227" s="366">
        <f ca="1">SUMIFS(H213:OFFSET(H227,-1,0),$A213:OFFSET($A227,-1,0),"Y")</f>
        <v>0</v>
      </c>
      <c r="I227" s="366">
        <f ca="1">SUMIFS(I213:OFFSET(I227,-1,0),$A213:OFFSET($A227,-1,0),"Y")</f>
        <v>0</v>
      </c>
      <c r="J227" s="366">
        <f ca="1">SUMIFS(J213:OFFSET(J227,-1,0),$A213:OFFSET($A227,-1,0),"Y")</f>
        <v>0</v>
      </c>
      <c r="K227" s="366">
        <f ca="1">SUMIFS(K213:OFFSET(K227,-1,0),$A213:OFFSET($A227,-1,0),"Y")</f>
        <v>0</v>
      </c>
      <c r="L227" s="370"/>
      <c r="M227" s="368" t="b">
        <f t="shared" ca="1" si="146"/>
        <v>1</v>
      </c>
      <c r="N227"/>
      <c r="O227" s="392">
        <f ca="1">IF($I227&gt;0,E227/$I227,E$2)</f>
        <v>1</v>
      </c>
      <c r="P227" s="392">
        <f t="shared" ref="P227" ca="1" si="153">IF($I227&gt;0,F227/$I227,F$2)</f>
        <v>0</v>
      </c>
      <c r="Q227" s="392">
        <f t="shared" ref="Q227" ca="1" si="154">IF($I227&gt;0,G227/$I227,G$2)</f>
        <v>0</v>
      </c>
      <c r="R227" s="392">
        <f t="shared" ref="R227" ca="1" si="155">IF($I227&gt;0,H227/$I227,H$2)</f>
        <v>0</v>
      </c>
      <c r="S227" s="390" t="b">
        <f t="shared" ref="S227" ca="1" si="156">SUM(O227:R227)=1</f>
        <v>1</v>
      </c>
      <c r="T227" s="173" t="s">
        <v>1852</v>
      </c>
      <c r="U227" s="173"/>
      <c r="V227" s="173"/>
      <c r="W227" s="112"/>
    </row>
    <row r="228" spans="1:23" s="110" customFormat="1" hidden="1" outlineLevel="1" x14ac:dyDescent="0.25">
      <c r="A228" s="159">
        <f>'2-Expenditures'!A228</f>
        <v>0</v>
      </c>
      <c r="B228" s="112"/>
      <c r="C228" s="112"/>
      <c r="D228" s="112"/>
      <c r="E228" s="112"/>
      <c r="F228" s="112"/>
      <c r="G228" s="112"/>
      <c r="H228" s="112"/>
      <c r="I228" s="112"/>
      <c r="J228" s="112"/>
      <c r="K228" s="112"/>
      <c r="L228" s="535"/>
      <c r="M228" s="112"/>
      <c r="N228"/>
      <c r="O228" s="486"/>
      <c r="P228" s="486"/>
      <c r="Q228" s="486"/>
      <c r="R228" s="486"/>
      <c r="S228" s="381"/>
      <c r="T228" s="112"/>
      <c r="U228" s="112"/>
      <c r="V228" s="112"/>
      <c r="W228" s="112"/>
    </row>
    <row r="229" spans="1:23" s="301" customFormat="1" ht="19.95" hidden="1" customHeight="1" outlineLevel="1" x14ac:dyDescent="0.25">
      <c r="A229" s="313">
        <f>'2-Expenditures'!A229</f>
        <v>0</v>
      </c>
      <c r="B229" s="114" t="s">
        <v>1912</v>
      </c>
      <c r="C229" s="363"/>
      <c r="D229" s="363"/>
      <c r="E229" s="363"/>
      <c r="F229" s="363"/>
      <c r="G229" s="363"/>
      <c r="H229" s="363"/>
      <c r="I229" s="363"/>
      <c r="J229" s="363"/>
      <c r="K229" s="363"/>
      <c r="L229" s="363"/>
      <c r="M229" s="363"/>
      <c r="N229"/>
      <c r="O229" s="488"/>
      <c r="P229" s="488"/>
      <c r="Q229" s="488"/>
      <c r="R229" s="488"/>
      <c r="S229" s="303"/>
      <c r="T229" s="304"/>
      <c r="U229" s="304"/>
      <c r="V229" s="304"/>
      <c r="W229" s="112"/>
    </row>
    <row r="230" spans="1:23" s="110" customFormat="1" ht="25.5" hidden="1" customHeight="1" outlineLevel="1" x14ac:dyDescent="0.25">
      <c r="A230" s="159" t="str">
        <f>'2-Expenditures'!A230</f>
        <v>Include?</v>
      </c>
      <c r="B230" s="339" t="s">
        <v>1612</v>
      </c>
      <c r="C230" s="382" t="s">
        <v>1613</v>
      </c>
      <c r="D230" s="462"/>
      <c r="E230" s="414" t="s">
        <v>1589</v>
      </c>
      <c r="F230" s="414" t="s">
        <v>1590</v>
      </c>
      <c r="G230" s="414" t="s">
        <v>1591</v>
      </c>
      <c r="H230" s="414" t="s">
        <v>1592</v>
      </c>
      <c r="I230" s="415" t="s">
        <v>1609</v>
      </c>
      <c r="J230" s="412" t="s">
        <v>1588</v>
      </c>
      <c r="K230" s="341" t="s">
        <v>1633</v>
      </c>
      <c r="L230" s="546" t="s">
        <v>1632</v>
      </c>
      <c r="M230" s="415" t="s">
        <v>1724</v>
      </c>
      <c r="N230"/>
      <c r="O230" s="387" t="s">
        <v>1589</v>
      </c>
      <c r="P230" s="387" t="s">
        <v>1590</v>
      </c>
      <c r="Q230" s="387" t="s">
        <v>1591</v>
      </c>
      <c r="R230" s="387" t="s">
        <v>1592</v>
      </c>
      <c r="S230" s="388" t="s">
        <v>1724</v>
      </c>
      <c r="T230" s="112"/>
      <c r="U230" s="112"/>
      <c r="V230" s="112"/>
      <c r="W230" s="112"/>
    </row>
    <row r="231" spans="1:23" s="110" customFormat="1" ht="12.75" hidden="1" customHeight="1" outlineLevel="1" x14ac:dyDescent="0.25">
      <c r="A231" s="159" t="str">
        <f>'2-Expenditures'!A231</f>
        <v>Y</v>
      </c>
      <c r="B231" s="342" t="str">
        <f ca="1">IF(A231="N",B230,IF(LEN(B230)&lt;&gt;1,"A",IFERROR(CHAR(CODE(LOOKUP(2,1/($B$230:OFFSET(B231,-1,0)&lt;&gt;""),$B$230:OFFSET(B231,-1,0)))+1),"A")))</f>
        <v>A</v>
      </c>
      <c r="C231" s="464">
        <f>'2-Expenditures'!C231</f>
        <v>0</v>
      </c>
      <c r="D231" s="463"/>
      <c r="E231" s="145">
        <f t="shared" ref="E231:E245" si="157">$I231*O231</f>
        <v>0</v>
      </c>
      <c r="F231" s="145">
        <f t="shared" ref="F231:F245" si="158">$I231*P231</f>
        <v>0</v>
      </c>
      <c r="G231" s="145">
        <f t="shared" ref="G231:G245" si="159">$I231*Q231</f>
        <v>0</v>
      </c>
      <c r="H231" s="145">
        <f t="shared" ref="H231:H245" si="160">$I231*R231</f>
        <v>0</v>
      </c>
      <c r="I231" s="143">
        <f>'2-Expenditures'!I231</f>
        <v>0</v>
      </c>
      <c r="J231" s="423"/>
      <c r="K231" s="419">
        <f>SUM(I231:J231)</f>
        <v>0</v>
      </c>
      <c r="L231" s="538"/>
      <c r="M231" s="156" t="b">
        <f t="shared" ref="M231:M246" si="161">SUM(E231:H231)=I231</f>
        <v>1</v>
      </c>
      <c r="N231"/>
      <c r="O231" s="392">
        <f t="shared" ref="O231:O245" si="162">E$2</f>
        <v>1</v>
      </c>
      <c r="P231" s="392">
        <f t="shared" ref="P231:P245" si="163">F$2</f>
        <v>0</v>
      </c>
      <c r="Q231" s="392">
        <f t="shared" ref="Q231:Q245" si="164">G$2</f>
        <v>0</v>
      </c>
      <c r="R231" s="392">
        <f t="shared" ref="R231:R245" si="165">H$2</f>
        <v>0</v>
      </c>
      <c r="S231" s="393" t="b">
        <f>SUM(O231:R231)=1</f>
        <v>1</v>
      </c>
      <c r="T231" s="104"/>
      <c r="U231" s="104"/>
      <c r="V231" s="104"/>
      <c r="W231" s="112"/>
    </row>
    <row r="232" spans="1:23" s="110" customFormat="1" ht="12.75" hidden="1" customHeight="1" outlineLevel="1" x14ac:dyDescent="0.25">
      <c r="A232" s="159" t="str">
        <f>'2-Expenditures'!A232</f>
        <v>Y</v>
      </c>
      <c r="B232" s="342" t="str">
        <f ca="1">IF(A232="N",B231,IF(LEN(B231)&lt;&gt;1,"A",IFERROR(CHAR(CODE(LOOKUP(2,1/($B$230:OFFSET(B232,-1,0)&lt;&gt;""),$B$230:OFFSET(B232,-1,0)))+1),"A")))</f>
        <v>B</v>
      </c>
      <c r="C232" s="464">
        <f>'2-Expenditures'!C232</f>
        <v>0</v>
      </c>
      <c r="D232" s="463"/>
      <c r="E232" s="145">
        <f t="shared" si="157"/>
        <v>0</v>
      </c>
      <c r="F232" s="145">
        <f t="shared" si="158"/>
        <v>0</v>
      </c>
      <c r="G232" s="145">
        <f t="shared" si="159"/>
        <v>0</v>
      </c>
      <c r="H232" s="145">
        <f t="shared" si="160"/>
        <v>0</v>
      </c>
      <c r="I232" s="143">
        <f>'2-Expenditures'!I232</f>
        <v>0</v>
      </c>
      <c r="J232" s="410"/>
      <c r="K232" s="153">
        <f>SUM(I232:J232)</f>
        <v>0</v>
      </c>
      <c r="L232" s="538"/>
      <c r="M232" s="156" t="b">
        <f t="shared" si="161"/>
        <v>1</v>
      </c>
      <c r="N232"/>
      <c r="O232" s="392">
        <f t="shared" si="162"/>
        <v>1</v>
      </c>
      <c r="P232" s="392">
        <f t="shared" si="163"/>
        <v>0</v>
      </c>
      <c r="Q232" s="392">
        <f t="shared" si="164"/>
        <v>0</v>
      </c>
      <c r="R232" s="392">
        <f t="shared" si="165"/>
        <v>0</v>
      </c>
      <c r="S232" s="393" t="b">
        <f t="shared" ref="S232:S245" si="166">SUM(O232:R232)=1</f>
        <v>1</v>
      </c>
      <c r="T232" s="104"/>
      <c r="U232" s="104"/>
      <c r="V232" s="104"/>
      <c r="W232" s="112"/>
    </row>
    <row r="233" spans="1:23" s="110" customFormat="1" ht="12.75" hidden="1" customHeight="1" outlineLevel="1" x14ac:dyDescent="0.25">
      <c r="A233" s="159" t="str">
        <f>'2-Expenditures'!A233</f>
        <v>Y</v>
      </c>
      <c r="B233" s="342" t="str">
        <f ca="1">IF(A233="N",B232,IF(LEN(B232)&lt;&gt;1,"A",IFERROR(CHAR(CODE(LOOKUP(2,1/($B$230:OFFSET(B233,-1,0)&lt;&gt;""),$B$230:OFFSET(B233,-1,0)))+1),"A")))</f>
        <v>C</v>
      </c>
      <c r="C233" s="464">
        <f>'2-Expenditures'!C233</f>
        <v>0</v>
      </c>
      <c r="D233" s="463"/>
      <c r="E233" s="145">
        <f t="shared" si="157"/>
        <v>0</v>
      </c>
      <c r="F233" s="145">
        <f t="shared" si="158"/>
        <v>0</v>
      </c>
      <c r="G233" s="145">
        <f t="shared" si="159"/>
        <v>0</v>
      </c>
      <c r="H233" s="145">
        <f t="shared" si="160"/>
        <v>0</v>
      </c>
      <c r="I233" s="143">
        <f>'2-Expenditures'!I233</f>
        <v>0</v>
      </c>
      <c r="J233" s="410"/>
      <c r="K233" s="153">
        <f>SUM(I233:J233)</f>
        <v>0</v>
      </c>
      <c r="L233" s="538"/>
      <c r="M233" s="156" t="b">
        <f t="shared" si="161"/>
        <v>1</v>
      </c>
      <c r="N233"/>
      <c r="O233" s="392">
        <f t="shared" si="162"/>
        <v>1</v>
      </c>
      <c r="P233" s="392">
        <f t="shared" si="163"/>
        <v>0</v>
      </c>
      <c r="Q233" s="392">
        <f t="shared" si="164"/>
        <v>0</v>
      </c>
      <c r="R233" s="392">
        <f t="shared" si="165"/>
        <v>0</v>
      </c>
      <c r="S233" s="393" t="b">
        <f t="shared" si="166"/>
        <v>1</v>
      </c>
      <c r="T233" s="112"/>
      <c r="U233" s="112"/>
      <c r="V233" s="112"/>
      <c r="W233" s="112"/>
    </row>
    <row r="234" spans="1:23" s="110" customFormat="1" ht="12.75" hidden="1" customHeight="1" outlineLevel="1" x14ac:dyDescent="0.25">
      <c r="A234" s="159" t="str">
        <f>'2-Expenditures'!A234</f>
        <v>Y</v>
      </c>
      <c r="B234" s="342" t="str">
        <f ca="1">IF(A234="N",B233,IF(LEN(B233)&lt;&gt;1,"A",IFERROR(CHAR(CODE(LOOKUP(2,1/($B$230:OFFSET(B234,-1,0)&lt;&gt;""),$B$230:OFFSET(B234,-1,0)))+1),"A")))</f>
        <v>D</v>
      </c>
      <c r="C234" s="464">
        <f>'2-Expenditures'!C234</f>
        <v>0</v>
      </c>
      <c r="D234" s="463"/>
      <c r="E234" s="145">
        <f t="shared" si="157"/>
        <v>0</v>
      </c>
      <c r="F234" s="145">
        <f t="shared" si="158"/>
        <v>0</v>
      </c>
      <c r="G234" s="145">
        <f t="shared" si="159"/>
        <v>0</v>
      </c>
      <c r="H234" s="145">
        <f t="shared" si="160"/>
        <v>0</v>
      </c>
      <c r="I234" s="143">
        <f>'2-Expenditures'!I234</f>
        <v>0</v>
      </c>
      <c r="J234" s="410"/>
      <c r="K234" s="153">
        <f>SUM(I234:J234)</f>
        <v>0</v>
      </c>
      <c r="L234" s="538"/>
      <c r="M234" s="156" t="b">
        <f t="shared" si="161"/>
        <v>1</v>
      </c>
      <c r="N234"/>
      <c r="O234" s="392">
        <f t="shared" si="162"/>
        <v>1</v>
      </c>
      <c r="P234" s="392">
        <f t="shared" si="163"/>
        <v>0</v>
      </c>
      <c r="Q234" s="392">
        <f t="shared" si="164"/>
        <v>0</v>
      </c>
      <c r="R234" s="392">
        <f t="shared" si="165"/>
        <v>0</v>
      </c>
      <c r="S234" s="393" t="b">
        <f t="shared" si="166"/>
        <v>1</v>
      </c>
      <c r="T234" s="112"/>
      <c r="U234" s="112"/>
      <c r="V234" s="112"/>
      <c r="W234" s="112"/>
    </row>
    <row r="235" spans="1:23" s="110" customFormat="1" ht="12.75" hidden="1" customHeight="1" outlineLevel="1" x14ac:dyDescent="0.25">
      <c r="A235" s="159" t="str">
        <f>'2-Expenditures'!A235</f>
        <v>Y</v>
      </c>
      <c r="B235" s="342" t="str">
        <f ca="1">IF(A235="N",B234,IF(LEN(B234)&lt;&gt;1,"A",IFERROR(CHAR(CODE(LOOKUP(2,1/($B$230:OFFSET(B235,-1,0)&lt;&gt;""),$B$230:OFFSET(B235,-1,0)))+1),"A")))</f>
        <v>E</v>
      </c>
      <c r="C235" s="464">
        <f>'2-Expenditures'!C235</f>
        <v>0</v>
      </c>
      <c r="D235" s="463"/>
      <c r="E235" s="145">
        <f t="shared" si="157"/>
        <v>0</v>
      </c>
      <c r="F235" s="145">
        <f t="shared" si="158"/>
        <v>0</v>
      </c>
      <c r="G235" s="145">
        <f t="shared" si="159"/>
        <v>0</v>
      </c>
      <c r="H235" s="145">
        <f t="shared" si="160"/>
        <v>0</v>
      </c>
      <c r="I235" s="143">
        <f>'2-Expenditures'!I235</f>
        <v>0</v>
      </c>
      <c r="J235" s="410"/>
      <c r="K235" s="153">
        <f>SUM(I235:J235)</f>
        <v>0</v>
      </c>
      <c r="L235" s="538"/>
      <c r="M235" s="156" t="b">
        <f t="shared" si="161"/>
        <v>1</v>
      </c>
      <c r="N235"/>
      <c r="O235" s="392">
        <f t="shared" si="162"/>
        <v>1</v>
      </c>
      <c r="P235" s="392">
        <f t="shared" si="163"/>
        <v>0</v>
      </c>
      <c r="Q235" s="392">
        <f t="shared" si="164"/>
        <v>0</v>
      </c>
      <c r="R235" s="392">
        <f t="shared" si="165"/>
        <v>0</v>
      </c>
      <c r="S235" s="393" t="b">
        <f t="shared" si="166"/>
        <v>1</v>
      </c>
      <c r="T235" s="112"/>
      <c r="U235" s="112"/>
      <c r="V235" s="112"/>
      <c r="W235" s="112"/>
    </row>
    <row r="236" spans="1:23" s="110" customFormat="1" ht="12.75" hidden="1" customHeight="1" outlineLevel="2" x14ac:dyDescent="0.25">
      <c r="A236" s="159" t="str">
        <f>'2-Expenditures'!A236</f>
        <v>N</v>
      </c>
      <c r="B236" s="342" t="str">
        <f ca="1">IF(A236="N",B235,IF(LEN(B235)&lt;&gt;1,"A",IFERROR(CHAR(CODE(LOOKUP(2,1/($B$230:OFFSET(B236,-1,0)&lt;&gt;""),$B$230:OFFSET(B236,-1,0)))+1),"A")))</f>
        <v>E</v>
      </c>
      <c r="C236" s="464">
        <f>'2-Expenditures'!C236</f>
        <v>0</v>
      </c>
      <c r="D236" s="463"/>
      <c r="E236" s="145">
        <f t="shared" si="157"/>
        <v>0</v>
      </c>
      <c r="F236" s="145">
        <f t="shared" si="158"/>
        <v>0</v>
      </c>
      <c r="G236" s="145">
        <f t="shared" si="159"/>
        <v>0</v>
      </c>
      <c r="H236" s="145">
        <f t="shared" si="160"/>
        <v>0</v>
      </c>
      <c r="I236" s="143">
        <f>'2-Expenditures'!I236</f>
        <v>0</v>
      </c>
      <c r="J236" s="410"/>
      <c r="K236" s="153">
        <f t="shared" ref="K236:K245" si="167">SUM(I236:J236)</f>
        <v>0</v>
      </c>
      <c r="L236" s="538"/>
      <c r="M236" s="156" t="b">
        <f t="shared" si="161"/>
        <v>1</v>
      </c>
      <c r="N236"/>
      <c r="O236" s="392">
        <f t="shared" si="162"/>
        <v>1</v>
      </c>
      <c r="P236" s="392">
        <f t="shared" si="163"/>
        <v>0</v>
      </c>
      <c r="Q236" s="392">
        <f t="shared" si="164"/>
        <v>0</v>
      </c>
      <c r="R236" s="392">
        <f t="shared" si="165"/>
        <v>0</v>
      </c>
      <c r="S236" s="393" t="b">
        <f t="shared" si="166"/>
        <v>1</v>
      </c>
      <c r="T236" s="112"/>
      <c r="U236" s="112"/>
      <c r="V236" s="112"/>
      <c r="W236" s="112"/>
    </row>
    <row r="237" spans="1:23" s="110" customFormat="1" ht="12.75" hidden="1" customHeight="1" outlineLevel="2" x14ac:dyDescent="0.25">
      <c r="A237" s="159" t="str">
        <f>'2-Expenditures'!A237</f>
        <v>N</v>
      </c>
      <c r="B237" s="342" t="str">
        <f ca="1">IF(A237="N",B236,IF(LEN(B236)&lt;&gt;1,"A",IFERROR(CHAR(CODE(LOOKUP(2,1/($B$230:OFFSET(B237,-1,0)&lt;&gt;""),$B$230:OFFSET(B237,-1,0)))+1),"A")))</f>
        <v>E</v>
      </c>
      <c r="C237" s="464">
        <f>'2-Expenditures'!C237</f>
        <v>0</v>
      </c>
      <c r="D237" s="463"/>
      <c r="E237" s="145">
        <f t="shared" si="157"/>
        <v>0</v>
      </c>
      <c r="F237" s="145">
        <f t="shared" si="158"/>
        <v>0</v>
      </c>
      <c r="G237" s="145">
        <f t="shared" si="159"/>
        <v>0</v>
      </c>
      <c r="H237" s="145">
        <f t="shared" si="160"/>
        <v>0</v>
      </c>
      <c r="I237" s="143">
        <f>'2-Expenditures'!I237</f>
        <v>0</v>
      </c>
      <c r="J237" s="410"/>
      <c r="K237" s="153">
        <f t="shared" si="167"/>
        <v>0</v>
      </c>
      <c r="L237" s="538"/>
      <c r="M237" s="156" t="b">
        <f t="shared" si="161"/>
        <v>1</v>
      </c>
      <c r="N237"/>
      <c r="O237" s="392">
        <f t="shared" si="162"/>
        <v>1</v>
      </c>
      <c r="P237" s="392">
        <f t="shared" si="163"/>
        <v>0</v>
      </c>
      <c r="Q237" s="392">
        <f t="shared" si="164"/>
        <v>0</v>
      </c>
      <c r="R237" s="392">
        <f t="shared" si="165"/>
        <v>0</v>
      </c>
      <c r="S237" s="393" t="b">
        <f t="shared" si="166"/>
        <v>1</v>
      </c>
      <c r="T237" s="112"/>
      <c r="U237" s="112"/>
      <c r="V237" s="112"/>
      <c r="W237" s="112"/>
    </row>
    <row r="238" spans="1:23" s="110" customFormat="1" ht="12.75" hidden="1" customHeight="1" outlineLevel="2" x14ac:dyDescent="0.25">
      <c r="A238" s="159" t="str">
        <f>'2-Expenditures'!A238</f>
        <v>N</v>
      </c>
      <c r="B238" s="342" t="str">
        <f ca="1">IF(A238="N",B237,IF(LEN(B237)&lt;&gt;1,"A",IFERROR(CHAR(CODE(LOOKUP(2,1/($B$230:OFFSET(B238,-1,0)&lt;&gt;""),$B$230:OFFSET(B238,-1,0)))+1),"A")))</f>
        <v>E</v>
      </c>
      <c r="C238" s="464">
        <f>'2-Expenditures'!C238</f>
        <v>0</v>
      </c>
      <c r="D238" s="463"/>
      <c r="E238" s="145">
        <f t="shared" si="157"/>
        <v>0</v>
      </c>
      <c r="F238" s="145">
        <f t="shared" si="158"/>
        <v>0</v>
      </c>
      <c r="G238" s="145">
        <f t="shared" si="159"/>
        <v>0</v>
      </c>
      <c r="H238" s="145">
        <f t="shared" si="160"/>
        <v>0</v>
      </c>
      <c r="I238" s="143">
        <f>'2-Expenditures'!I238</f>
        <v>0</v>
      </c>
      <c r="J238" s="410"/>
      <c r="K238" s="153">
        <f t="shared" si="167"/>
        <v>0</v>
      </c>
      <c r="L238" s="538"/>
      <c r="M238" s="156" t="b">
        <f t="shared" si="161"/>
        <v>1</v>
      </c>
      <c r="N238"/>
      <c r="O238" s="392">
        <f t="shared" si="162"/>
        <v>1</v>
      </c>
      <c r="P238" s="392">
        <f t="shared" si="163"/>
        <v>0</v>
      </c>
      <c r="Q238" s="392">
        <f t="shared" si="164"/>
        <v>0</v>
      </c>
      <c r="R238" s="392">
        <f t="shared" si="165"/>
        <v>0</v>
      </c>
      <c r="S238" s="393" t="b">
        <f t="shared" si="166"/>
        <v>1</v>
      </c>
      <c r="T238" s="112"/>
      <c r="U238" s="112"/>
      <c r="V238" s="112"/>
      <c r="W238" s="112"/>
    </row>
    <row r="239" spans="1:23" s="110" customFormat="1" ht="12.75" hidden="1" customHeight="1" outlineLevel="2" x14ac:dyDescent="0.25">
      <c r="A239" s="159" t="str">
        <f>'2-Expenditures'!A239</f>
        <v>N</v>
      </c>
      <c r="B239" s="342" t="str">
        <f ca="1">IF(A239="N",B238,IF(LEN(B238)&lt;&gt;1,"A",IFERROR(CHAR(CODE(LOOKUP(2,1/($B$230:OFFSET(B239,-1,0)&lt;&gt;""),$B$230:OFFSET(B239,-1,0)))+1),"A")))</f>
        <v>E</v>
      </c>
      <c r="C239" s="464">
        <f>'2-Expenditures'!C239</f>
        <v>0</v>
      </c>
      <c r="D239" s="463"/>
      <c r="E239" s="145">
        <f t="shared" si="157"/>
        <v>0</v>
      </c>
      <c r="F239" s="145">
        <f t="shared" si="158"/>
        <v>0</v>
      </c>
      <c r="G239" s="145">
        <f t="shared" si="159"/>
        <v>0</v>
      </c>
      <c r="H239" s="145">
        <f t="shared" si="160"/>
        <v>0</v>
      </c>
      <c r="I239" s="143">
        <f>'2-Expenditures'!I239</f>
        <v>0</v>
      </c>
      <c r="J239" s="410"/>
      <c r="K239" s="153">
        <f t="shared" si="167"/>
        <v>0</v>
      </c>
      <c r="L239" s="538"/>
      <c r="M239" s="156" t="b">
        <f t="shared" si="161"/>
        <v>1</v>
      </c>
      <c r="N239"/>
      <c r="O239" s="392">
        <f t="shared" si="162"/>
        <v>1</v>
      </c>
      <c r="P239" s="392">
        <f t="shared" si="163"/>
        <v>0</v>
      </c>
      <c r="Q239" s="392">
        <f t="shared" si="164"/>
        <v>0</v>
      </c>
      <c r="R239" s="392">
        <f t="shared" si="165"/>
        <v>0</v>
      </c>
      <c r="S239" s="393" t="b">
        <f t="shared" si="166"/>
        <v>1</v>
      </c>
      <c r="T239" s="112"/>
      <c r="U239" s="112"/>
      <c r="V239" s="112"/>
      <c r="W239" s="112"/>
    </row>
    <row r="240" spans="1:23" s="110" customFormat="1" ht="12.75" hidden="1" customHeight="1" outlineLevel="2" x14ac:dyDescent="0.25">
      <c r="A240" s="159" t="str">
        <f>'2-Expenditures'!A240</f>
        <v>N</v>
      </c>
      <c r="B240" s="342" t="str">
        <f ca="1">IF(A240="N",B239,IF(LEN(B239)&lt;&gt;1,"A",IFERROR(CHAR(CODE(LOOKUP(2,1/($B$230:OFFSET(B240,-1,0)&lt;&gt;""),$B$230:OFFSET(B240,-1,0)))+1),"A")))</f>
        <v>E</v>
      </c>
      <c r="C240" s="464">
        <f>'2-Expenditures'!C240</f>
        <v>0</v>
      </c>
      <c r="D240" s="463"/>
      <c r="E240" s="145">
        <f t="shared" si="157"/>
        <v>0</v>
      </c>
      <c r="F240" s="145">
        <f t="shared" si="158"/>
        <v>0</v>
      </c>
      <c r="G240" s="145">
        <f t="shared" si="159"/>
        <v>0</v>
      </c>
      <c r="H240" s="145">
        <f t="shared" si="160"/>
        <v>0</v>
      </c>
      <c r="I240" s="143">
        <f>'2-Expenditures'!I240</f>
        <v>0</v>
      </c>
      <c r="J240" s="410"/>
      <c r="K240" s="153">
        <f t="shared" si="167"/>
        <v>0</v>
      </c>
      <c r="L240" s="538"/>
      <c r="M240" s="156" t="b">
        <f t="shared" si="161"/>
        <v>1</v>
      </c>
      <c r="N240"/>
      <c r="O240" s="392">
        <f t="shared" si="162"/>
        <v>1</v>
      </c>
      <c r="P240" s="392">
        <f t="shared" si="163"/>
        <v>0</v>
      </c>
      <c r="Q240" s="392">
        <f t="shared" si="164"/>
        <v>0</v>
      </c>
      <c r="R240" s="392">
        <f t="shared" si="165"/>
        <v>0</v>
      </c>
      <c r="S240" s="393" t="b">
        <f t="shared" si="166"/>
        <v>1</v>
      </c>
      <c r="T240" s="112"/>
      <c r="U240" s="112"/>
      <c r="V240" s="112"/>
      <c r="W240" s="112"/>
    </row>
    <row r="241" spans="1:23" s="110" customFormat="1" ht="12.75" hidden="1" customHeight="1" outlineLevel="2" x14ac:dyDescent="0.25">
      <c r="A241" s="159" t="str">
        <f>'2-Expenditures'!A241</f>
        <v>N</v>
      </c>
      <c r="B241" s="342" t="str">
        <f ca="1">IF(A241="N",B240,IF(LEN(B240)&lt;&gt;1,"A",IFERROR(CHAR(CODE(LOOKUP(2,1/($B$230:OFFSET(B241,-1,0)&lt;&gt;""),$B$230:OFFSET(B241,-1,0)))+1),"A")))</f>
        <v>E</v>
      </c>
      <c r="C241" s="464">
        <f>'2-Expenditures'!C241</f>
        <v>0</v>
      </c>
      <c r="D241" s="463"/>
      <c r="E241" s="145">
        <f t="shared" si="157"/>
        <v>0</v>
      </c>
      <c r="F241" s="145">
        <f t="shared" si="158"/>
        <v>0</v>
      </c>
      <c r="G241" s="145">
        <f t="shared" si="159"/>
        <v>0</v>
      </c>
      <c r="H241" s="145">
        <f t="shared" si="160"/>
        <v>0</v>
      </c>
      <c r="I241" s="143">
        <f>'2-Expenditures'!I241</f>
        <v>0</v>
      </c>
      <c r="J241" s="410"/>
      <c r="K241" s="153">
        <f t="shared" si="167"/>
        <v>0</v>
      </c>
      <c r="L241" s="538"/>
      <c r="M241" s="156" t="b">
        <f t="shared" si="161"/>
        <v>1</v>
      </c>
      <c r="N241"/>
      <c r="O241" s="392">
        <f t="shared" si="162"/>
        <v>1</v>
      </c>
      <c r="P241" s="392">
        <f t="shared" si="163"/>
        <v>0</v>
      </c>
      <c r="Q241" s="392">
        <f t="shared" si="164"/>
        <v>0</v>
      </c>
      <c r="R241" s="392">
        <f t="shared" si="165"/>
        <v>0</v>
      </c>
      <c r="S241" s="393" t="b">
        <f t="shared" si="166"/>
        <v>1</v>
      </c>
      <c r="T241" s="112"/>
      <c r="U241" s="112"/>
      <c r="V241" s="112"/>
      <c r="W241" s="112"/>
    </row>
    <row r="242" spans="1:23" s="110" customFormat="1" ht="12.75" hidden="1" customHeight="1" outlineLevel="2" x14ac:dyDescent="0.25">
      <c r="A242" s="159" t="str">
        <f>'2-Expenditures'!A242</f>
        <v>N</v>
      </c>
      <c r="B242" s="342" t="str">
        <f ca="1">IF(A242="N",B241,IF(LEN(B241)&lt;&gt;1,"A",IFERROR(CHAR(CODE(LOOKUP(2,1/($B$230:OFFSET(B242,-1,0)&lt;&gt;""),$B$230:OFFSET(B242,-1,0)))+1),"A")))</f>
        <v>E</v>
      </c>
      <c r="C242" s="464">
        <f>'2-Expenditures'!C242</f>
        <v>0</v>
      </c>
      <c r="D242" s="463"/>
      <c r="E242" s="145">
        <f t="shared" si="157"/>
        <v>0</v>
      </c>
      <c r="F242" s="145">
        <f t="shared" si="158"/>
        <v>0</v>
      </c>
      <c r="G242" s="145">
        <f t="shared" si="159"/>
        <v>0</v>
      </c>
      <c r="H242" s="145">
        <f t="shared" si="160"/>
        <v>0</v>
      </c>
      <c r="I242" s="143">
        <f>'2-Expenditures'!I242</f>
        <v>0</v>
      </c>
      <c r="J242" s="410"/>
      <c r="K242" s="153">
        <f t="shared" si="167"/>
        <v>0</v>
      </c>
      <c r="L242" s="538"/>
      <c r="M242" s="156" t="b">
        <f t="shared" si="161"/>
        <v>1</v>
      </c>
      <c r="N242"/>
      <c r="O242" s="392">
        <f t="shared" si="162"/>
        <v>1</v>
      </c>
      <c r="P242" s="392">
        <f t="shared" si="163"/>
        <v>0</v>
      </c>
      <c r="Q242" s="392">
        <f t="shared" si="164"/>
        <v>0</v>
      </c>
      <c r="R242" s="392">
        <f t="shared" si="165"/>
        <v>0</v>
      </c>
      <c r="S242" s="393" t="b">
        <f t="shared" si="166"/>
        <v>1</v>
      </c>
      <c r="T242" s="112"/>
      <c r="U242" s="112"/>
      <c r="V242" s="112"/>
      <c r="W242" s="112"/>
    </row>
    <row r="243" spans="1:23" s="110" customFormat="1" ht="12.75" hidden="1" customHeight="1" outlineLevel="2" x14ac:dyDescent="0.25">
      <c r="A243" s="159" t="str">
        <f>'2-Expenditures'!A243</f>
        <v>N</v>
      </c>
      <c r="B243" s="342" t="str">
        <f ca="1">IF(A243="N",B242,IF(LEN(B242)&lt;&gt;1,"A",IFERROR(CHAR(CODE(LOOKUP(2,1/($B$230:OFFSET(B243,-1,0)&lt;&gt;""),$B$230:OFFSET(B243,-1,0)))+1),"A")))</f>
        <v>E</v>
      </c>
      <c r="C243" s="464">
        <f>'2-Expenditures'!C243</f>
        <v>0</v>
      </c>
      <c r="D243" s="463"/>
      <c r="E243" s="145">
        <f t="shared" si="157"/>
        <v>0</v>
      </c>
      <c r="F243" s="145">
        <f t="shared" si="158"/>
        <v>0</v>
      </c>
      <c r="G243" s="145">
        <f t="shared" si="159"/>
        <v>0</v>
      </c>
      <c r="H243" s="145">
        <f t="shared" si="160"/>
        <v>0</v>
      </c>
      <c r="I243" s="143">
        <f>'2-Expenditures'!I243</f>
        <v>0</v>
      </c>
      <c r="J243" s="410"/>
      <c r="K243" s="153">
        <f t="shared" si="167"/>
        <v>0</v>
      </c>
      <c r="L243" s="538"/>
      <c r="M243" s="156" t="b">
        <f t="shared" si="161"/>
        <v>1</v>
      </c>
      <c r="N243"/>
      <c r="O243" s="392">
        <f t="shared" si="162"/>
        <v>1</v>
      </c>
      <c r="P243" s="392">
        <f t="shared" si="163"/>
        <v>0</v>
      </c>
      <c r="Q243" s="392">
        <f t="shared" si="164"/>
        <v>0</v>
      </c>
      <c r="R243" s="392">
        <f t="shared" si="165"/>
        <v>0</v>
      </c>
      <c r="S243" s="393" t="b">
        <f t="shared" si="166"/>
        <v>1</v>
      </c>
      <c r="T243" s="112"/>
      <c r="U243" s="112"/>
      <c r="V243" s="112"/>
      <c r="W243" s="112"/>
    </row>
    <row r="244" spans="1:23" s="110" customFormat="1" ht="12.75" hidden="1" customHeight="1" outlineLevel="2" x14ac:dyDescent="0.25">
      <c r="A244" s="159" t="str">
        <f>'2-Expenditures'!A244</f>
        <v>N</v>
      </c>
      <c r="B244" s="342" t="str">
        <f ca="1">IF(A244="N",B243,IF(LEN(B243)&lt;&gt;1,"A",IFERROR(CHAR(CODE(LOOKUP(2,1/($B$230:OFFSET(B244,-1,0)&lt;&gt;""),$B$230:OFFSET(B244,-1,0)))+1),"A")))</f>
        <v>E</v>
      </c>
      <c r="C244" s="464">
        <f>'2-Expenditures'!C244</f>
        <v>0</v>
      </c>
      <c r="D244" s="463"/>
      <c r="E244" s="145">
        <f t="shared" si="157"/>
        <v>0</v>
      </c>
      <c r="F244" s="145">
        <f t="shared" si="158"/>
        <v>0</v>
      </c>
      <c r="G244" s="145">
        <f t="shared" si="159"/>
        <v>0</v>
      </c>
      <c r="H244" s="145">
        <f t="shared" si="160"/>
        <v>0</v>
      </c>
      <c r="I244" s="143">
        <f>'2-Expenditures'!I244</f>
        <v>0</v>
      </c>
      <c r="J244" s="410"/>
      <c r="K244" s="153">
        <f t="shared" si="167"/>
        <v>0</v>
      </c>
      <c r="L244" s="538"/>
      <c r="M244" s="156" t="b">
        <f t="shared" si="161"/>
        <v>1</v>
      </c>
      <c r="N244"/>
      <c r="O244" s="392">
        <f t="shared" si="162"/>
        <v>1</v>
      </c>
      <c r="P244" s="392">
        <f t="shared" si="163"/>
        <v>0</v>
      </c>
      <c r="Q244" s="392">
        <f t="shared" si="164"/>
        <v>0</v>
      </c>
      <c r="R244" s="392">
        <f t="shared" si="165"/>
        <v>0</v>
      </c>
      <c r="S244" s="393" t="b">
        <f t="shared" si="166"/>
        <v>1</v>
      </c>
      <c r="T244" s="112"/>
      <c r="U244" s="112"/>
      <c r="V244" s="112"/>
      <c r="W244" s="304"/>
    </row>
    <row r="245" spans="1:23" s="110" customFormat="1" ht="12.75" hidden="1" customHeight="1" outlineLevel="2" thickBot="1" x14ac:dyDescent="0.3">
      <c r="A245" s="159" t="str">
        <f>'2-Expenditures'!A245</f>
        <v>N</v>
      </c>
      <c r="B245" s="342" t="str">
        <f ca="1">IF(A245="N",B244,IF(LEN(B244)&lt;&gt;1,"A",IFERROR(CHAR(CODE(LOOKUP(2,1/($B$230:OFFSET(B245,-1,0)&lt;&gt;""),$B$230:OFFSET(B245,-1,0)))+1),"A")))</f>
        <v>E</v>
      </c>
      <c r="C245" s="464">
        <f>'2-Expenditures'!C245</f>
        <v>0</v>
      </c>
      <c r="D245" s="463"/>
      <c r="E245" s="145">
        <f t="shared" si="157"/>
        <v>0</v>
      </c>
      <c r="F245" s="145">
        <f t="shared" si="158"/>
        <v>0</v>
      </c>
      <c r="G245" s="145">
        <f t="shared" si="159"/>
        <v>0</v>
      </c>
      <c r="H245" s="145">
        <f t="shared" si="160"/>
        <v>0</v>
      </c>
      <c r="I245" s="143">
        <f>'2-Expenditures'!I245</f>
        <v>0</v>
      </c>
      <c r="J245" s="410"/>
      <c r="K245" s="153">
        <f t="shared" si="167"/>
        <v>0</v>
      </c>
      <c r="L245" s="538"/>
      <c r="M245" s="156" t="b">
        <f t="shared" si="161"/>
        <v>1</v>
      </c>
      <c r="N245"/>
      <c r="O245" s="392">
        <f t="shared" si="162"/>
        <v>1</v>
      </c>
      <c r="P245" s="392">
        <f t="shared" si="163"/>
        <v>0</v>
      </c>
      <c r="Q245" s="392">
        <f t="shared" si="164"/>
        <v>0</v>
      </c>
      <c r="R245" s="392">
        <f t="shared" si="165"/>
        <v>0</v>
      </c>
      <c r="S245" s="393" t="b">
        <f t="shared" si="166"/>
        <v>1</v>
      </c>
      <c r="T245" s="112"/>
      <c r="U245" s="112"/>
      <c r="V245" s="112"/>
      <c r="W245" s="112"/>
    </row>
    <row r="246" spans="1:23" s="110" customFormat="1" ht="13.8" hidden="1" outlineLevel="1" thickTop="1" x14ac:dyDescent="0.25">
      <c r="A246" s="159">
        <f>'2-Expenditures'!A246</f>
        <v>0</v>
      </c>
      <c r="B246" s="344" t="str">
        <f ca="1">IFERROR(CHAR(CODE(LOOKUP(2,1/(B231:OFFSET(B246,-1,0)&lt;&gt;""),B231:OFFSET(B246,-1,0)))+1),"A")</f>
        <v>F</v>
      </c>
      <c r="C246" s="451" t="s">
        <v>1700</v>
      </c>
      <c r="D246" s="461"/>
      <c r="E246" s="366">
        <f ca="1">SUMIFS(E231:OFFSET(E246,-1,0),$A231:OFFSET($A246,-1,0),"Y")</f>
        <v>0</v>
      </c>
      <c r="F246" s="366">
        <f ca="1">SUMIFS(F231:OFFSET(F246,-1,0),$A231:OFFSET($A246,-1,0),"Y")</f>
        <v>0</v>
      </c>
      <c r="G246" s="366">
        <f ca="1">SUMIFS(G231:OFFSET(G246,-1,0),$A231:OFFSET($A246,-1,0),"Y")</f>
        <v>0</v>
      </c>
      <c r="H246" s="366">
        <f ca="1">SUMIFS(H231:OFFSET(H246,-1,0),$A231:OFFSET($A246,-1,0),"Y")</f>
        <v>0</v>
      </c>
      <c r="I246" s="366">
        <f ca="1">SUMIFS(I231:OFFSET(I246,-1,0),$A231:OFFSET($A246,-1,0),"Y")</f>
        <v>0</v>
      </c>
      <c r="J246" s="411"/>
      <c r="K246" s="348">
        <f ca="1">SUMIFS(K231:OFFSET(K246,-1,0),$A231:OFFSET($A246,-1,0),"Y")</f>
        <v>0</v>
      </c>
      <c r="L246" s="370"/>
      <c r="M246" s="368" t="b">
        <f t="shared" ca="1" si="161"/>
        <v>1</v>
      </c>
      <c r="N246"/>
      <c r="O246" s="392">
        <f ca="1">IF($I246&gt;0,E246/$I246,E$2)</f>
        <v>1</v>
      </c>
      <c r="P246" s="392">
        <f t="shared" ref="P246" ca="1" si="168">IF($I246&gt;0,F246/$I246,F$2)</f>
        <v>0</v>
      </c>
      <c r="Q246" s="392">
        <f t="shared" ref="Q246" ca="1" si="169">IF($I246&gt;0,G246/$I246,G$2)</f>
        <v>0</v>
      </c>
      <c r="R246" s="392">
        <f t="shared" ref="R246" ca="1" si="170">IF($I246&gt;0,H246/$I246,H$2)</f>
        <v>0</v>
      </c>
      <c r="S246" s="390" t="b">
        <f t="shared" ref="S246" ca="1" si="171">SUM(O246:R246)=1</f>
        <v>1</v>
      </c>
      <c r="T246" s="173" t="s">
        <v>1853</v>
      </c>
      <c r="U246" s="173"/>
      <c r="V246" s="173"/>
      <c r="W246" s="112"/>
    </row>
    <row r="247" spans="1:23" collapsed="1" x14ac:dyDescent="0.25">
      <c r="A247" s="159">
        <f>'2-Expenditures'!A247</f>
        <v>0</v>
      </c>
      <c r="T247" s="112"/>
      <c r="U247" s="112"/>
      <c r="V247" s="112"/>
    </row>
    <row r="248" spans="1:23" x14ac:dyDescent="0.25">
      <c r="A248" s="159">
        <f>'2-Expenditures'!A248</f>
        <v>0</v>
      </c>
      <c r="B248" s="100" t="s">
        <v>1576</v>
      </c>
      <c r="C248" s="309" t="s">
        <v>1702</v>
      </c>
      <c r="T248" s="112"/>
      <c r="U248" s="112"/>
      <c r="V248" s="112"/>
    </row>
    <row r="249" spans="1:23" s="110" customFormat="1" ht="15.6" hidden="1" outlineLevel="1" x14ac:dyDescent="0.25">
      <c r="A249" s="159">
        <f>'2-Expenditures'!A249</f>
        <v>0</v>
      </c>
      <c r="B249" s="117" t="s">
        <v>1576</v>
      </c>
      <c r="C249" s="117" t="str">
        <f>INDEX('Salary and Cost Data'!$AF$2:$AJ$2,MATCH('2-Expenditures'!B249,'Salary and Cost Data'!$AF$5:$AJ$5,0))</f>
        <v>FY 2028-29</v>
      </c>
      <c r="D249" s="117"/>
      <c r="E249" s="117"/>
      <c r="F249" s="117"/>
      <c r="G249" s="117"/>
      <c r="H249" s="117"/>
      <c r="I249" s="117"/>
      <c r="J249" s="117"/>
      <c r="K249" s="117"/>
      <c r="L249" s="117"/>
      <c r="M249" s="117"/>
      <c r="N249" s="117"/>
      <c r="O249" s="484"/>
      <c r="P249" s="484"/>
      <c r="Q249" s="484"/>
      <c r="R249" s="484"/>
      <c r="S249" s="117"/>
      <c r="W249" s="112"/>
    </row>
    <row r="250" spans="1:23" s="110" customFormat="1" ht="15.6" hidden="1" outlineLevel="1" x14ac:dyDescent="0.25">
      <c r="A250" s="159">
        <f>'2-Expenditures'!A250</f>
        <v>0</v>
      </c>
      <c r="B250" s="118"/>
      <c r="C250" s="116"/>
      <c r="D250" s="112"/>
      <c r="E250" s="112"/>
      <c r="F250" s="112"/>
      <c r="G250" s="112"/>
      <c r="H250" s="112"/>
      <c r="I250" s="112"/>
      <c r="J250" s="112"/>
      <c r="K250" s="112"/>
      <c r="L250" s="112"/>
      <c r="M250" s="112"/>
      <c r="N250"/>
      <c r="O250" s="480"/>
      <c r="P250" s="480"/>
      <c r="Q250" s="480"/>
      <c r="R250" s="480"/>
      <c r="S250" s="112"/>
      <c r="W250" s="112"/>
    </row>
    <row r="251" spans="1:23" s="301" customFormat="1" ht="19.95" hidden="1" customHeight="1" outlineLevel="1" x14ac:dyDescent="0.25">
      <c r="A251" s="313">
        <f>'2-Expenditures'!A251</f>
        <v>0</v>
      </c>
      <c r="B251" s="114" t="s">
        <v>1897</v>
      </c>
      <c r="C251" s="302"/>
      <c r="D251" s="302"/>
      <c r="E251" s="302"/>
      <c r="F251" s="302"/>
      <c r="G251" s="302"/>
      <c r="H251" s="302"/>
      <c r="I251" s="302"/>
      <c r="J251" s="302"/>
      <c r="K251" s="302"/>
      <c r="L251" s="363"/>
      <c r="M251" s="302"/>
      <c r="N251"/>
      <c r="O251" s="485"/>
      <c r="P251" s="485"/>
      <c r="Q251" s="485"/>
      <c r="R251" s="485"/>
      <c r="S251" s="302"/>
      <c r="W251" s="112"/>
    </row>
    <row r="252" spans="1:23" s="110" customFormat="1" ht="26.4" hidden="1" outlineLevel="1" x14ac:dyDescent="0.25">
      <c r="A252" s="159" t="str">
        <f>'2-Expenditures'!A252</f>
        <v>Include?</v>
      </c>
      <c r="B252" s="343" t="s">
        <v>1612</v>
      </c>
      <c r="C252" s="340" t="s">
        <v>1583</v>
      </c>
      <c r="D252" s="341" t="s">
        <v>1584</v>
      </c>
      <c r="E252" s="402" t="s">
        <v>1589</v>
      </c>
      <c r="F252" s="402" t="s">
        <v>1590</v>
      </c>
      <c r="G252" s="402" t="s">
        <v>1591</v>
      </c>
      <c r="H252" s="402" t="s">
        <v>1592</v>
      </c>
      <c r="I252" s="341" t="s">
        <v>1609</v>
      </c>
      <c r="J252" s="412" t="s">
        <v>1588</v>
      </c>
      <c r="K252" s="341" t="s">
        <v>1633</v>
      </c>
      <c r="L252" s="536" t="s">
        <v>1632</v>
      </c>
      <c r="M252" s="341" t="s">
        <v>1724</v>
      </c>
      <c r="N252"/>
      <c r="O252" s="398" t="s">
        <v>1589</v>
      </c>
      <c r="P252" s="387" t="s">
        <v>1590</v>
      </c>
      <c r="Q252" s="387" t="s">
        <v>1591</v>
      </c>
      <c r="R252" s="387" t="s">
        <v>1592</v>
      </c>
      <c r="S252" s="388" t="s">
        <v>1724</v>
      </c>
      <c r="W252" s="112"/>
    </row>
    <row r="253" spans="1:23" hidden="1" outlineLevel="1" x14ac:dyDescent="0.25">
      <c r="A253" s="159" t="str">
        <f>'2-Expenditures'!A253</f>
        <v>Y</v>
      </c>
      <c r="B253" s="258" t="str">
        <f ca="1">IF(A253="N",B252,IF(LEN(B252)&lt;&gt;1,"A",IFERROR(CHAR(CODE(LOOKUP(2,1/($B$252:OFFSET(B253,-1,0)&lt;&gt;""),$B$252:OFFSET(B253,-1,0)))+1),"A")))</f>
        <v>A</v>
      </c>
      <c r="C253" s="139">
        <f>'2-Expenditures'!C253</f>
        <v>0</v>
      </c>
      <c r="D253" s="140">
        <f>'2-Expenditures'!E253</f>
        <v>0</v>
      </c>
      <c r="E253" s="145">
        <f t="shared" ref="E253:E267" si="172">$I253*O253</f>
        <v>0</v>
      </c>
      <c r="F253" s="145">
        <f t="shared" ref="F253:F267" si="173">$I253*P253</f>
        <v>0</v>
      </c>
      <c r="G253" s="145">
        <f t="shared" ref="G253:G267" si="174">$I253*Q253</f>
        <v>0</v>
      </c>
      <c r="H253" s="145">
        <f t="shared" ref="H253:H267" si="175">$I253*R253</f>
        <v>0</v>
      </c>
      <c r="I253" s="144">
        <f>'2-Expenditures'!I253</f>
        <v>0</v>
      </c>
      <c r="J253" s="409"/>
      <c r="K253" s="153">
        <f>SUM(I253:J253)</f>
        <v>0</v>
      </c>
      <c r="L253" s="539" t="s">
        <v>1937</v>
      </c>
      <c r="M253" s="156" t="b">
        <f>SUM(E253:H253)=I253</f>
        <v>1</v>
      </c>
      <c r="O253" s="392">
        <f t="shared" ref="O253:O267" si="176">E$2</f>
        <v>1</v>
      </c>
      <c r="P253" s="392">
        <f t="shared" ref="P253:P267" si="177">F$2</f>
        <v>0</v>
      </c>
      <c r="Q253" s="392">
        <f t="shared" ref="Q253:Q267" si="178">G$2</f>
        <v>0</v>
      </c>
      <c r="R253" s="392">
        <f t="shared" ref="R253:R267" si="179">H$2</f>
        <v>0</v>
      </c>
      <c r="S253" s="390" t="b">
        <f>SUM(O253:R253)=1</f>
        <v>1</v>
      </c>
    </row>
    <row r="254" spans="1:23" hidden="1" outlineLevel="1" x14ac:dyDescent="0.25">
      <c r="A254" s="159" t="str">
        <f>'2-Expenditures'!A254</f>
        <v>Y</v>
      </c>
      <c r="B254" s="258" t="str">
        <f ca="1">IF(A254="N",B253,IF(LEN(B253)&lt;&gt;1,"A",IFERROR(CHAR(CODE(LOOKUP(2,1/($B$252:OFFSET(B254,-1,0)&lt;&gt;""),$B$252:OFFSET(B254,-1,0)))+1),"A")))</f>
        <v>B</v>
      </c>
      <c r="C254" s="139">
        <f>'2-Expenditures'!C254</f>
        <v>0</v>
      </c>
      <c r="D254" s="140">
        <f>'2-Expenditures'!E254</f>
        <v>0</v>
      </c>
      <c r="E254" s="145">
        <f t="shared" si="172"/>
        <v>0</v>
      </c>
      <c r="F254" s="145">
        <f t="shared" si="173"/>
        <v>0</v>
      </c>
      <c r="G254" s="145">
        <f t="shared" si="174"/>
        <v>0</v>
      </c>
      <c r="H254" s="145">
        <f t="shared" si="175"/>
        <v>0</v>
      </c>
      <c r="I254" s="144">
        <f>'2-Expenditures'!I254</f>
        <v>0</v>
      </c>
      <c r="J254" s="410"/>
      <c r="K254" s="153">
        <f t="shared" ref="K254:K267" si="180">SUM(I254:J254)</f>
        <v>0</v>
      </c>
      <c r="L254" s="539" t="s">
        <v>1937</v>
      </c>
      <c r="M254" s="156" t="b">
        <f>SUM(E254:H254)=I254</f>
        <v>1</v>
      </c>
      <c r="O254" s="392">
        <f t="shared" si="176"/>
        <v>1</v>
      </c>
      <c r="P254" s="392">
        <f t="shared" si="177"/>
        <v>0</v>
      </c>
      <c r="Q254" s="392">
        <f t="shared" si="178"/>
        <v>0</v>
      </c>
      <c r="R254" s="392">
        <f t="shared" si="179"/>
        <v>0</v>
      </c>
      <c r="S254" s="390" t="b">
        <f>SUM(O254:R254)=1</f>
        <v>1</v>
      </c>
    </row>
    <row r="255" spans="1:23" hidden="1" outlineLevel="1" x14ac:dyDescent="0.25">
      <c r="A255" s="159" t="str">
        <f>'2-Expenditures'!A255</f>
        <v>Y</v>
      </c>
      <c r="B255" s="258" t="str">
        <f ca="1">IF(A255="N",B254,IF(LEN(B254)&lt;&gt;1,"A",IFERROR(CHAR(CODE(LOOKUP(2,1/($B$252:OFFSET(B255,-1,0)&lt;&gt;""),$B$252:OFFSET(B255,-1,0)))+1),"A")))</f>
        <v>C</v>
      </c>
      <c r="C255" s="139">
        <f>'2-Expenditures'!C255</f>
        <v>0</v>
      </c>
      <c r="D255" s="140">
        <f>'2-Expenditures'!E255</f>
        <v>0</v>
      </c>
      <c r="E255" s="145">
        <f t="shared" si="172"/>
        <v>0</v>
      </c>
      <c r="F255" s="145">
        <f t="shared" si="173"/>
        <v>0</v>
      </c>
      <c r="G255" s="145">
        <f t="shared" si="174"/>
        <v>0</v>
      </c>
      <c r="H255" s="145">
        <f t="shared" si="175"/>
        <v>0</v>
      </c>
      <c r="I255" s="144">
        <f>'2-Expenditures'!I255</f>
        <v>0</v>
      </c>
      <c r="J255" s="410"/>
      <c r="K255" s="153">
        <f t="shared" si="180"/>
        <v>0</v>
      </c>
      <c r="L255" s="539" t="s">
        <v>1937</v>
      </c>
      <c r="M255" s="156" t="b">
        <f>SUM(E255:H255)=I255</f>
        <v>1</v>
      </c>
      <c r="O255" s="392">
        <f t="shared" si="176"/>
        <v>1</v>
      </c>
      <c r="P255" s="392">
        <f t="shared" si="177"/>
        <v>0</v>
      </c>
      <c r="Q255" s="392">
        <f t="shared" si="178"/>
        <v>0</v>
      </c>
      <c r="R255" s="392">
        <f t="shared" si="179"/>
        <v>0</v>
      </c>
      <c r="S255" s="390" t="b">
        <f>SUM(O255:R255)=1</f>
        <v>1</v>
      </c>
    </row>
    <row r="256" spans="1:23" hidden="1" outlineLevel="1" x14ac:dyDescent="0.25">
      <c r="A256" s="159" t="str">
        <f>'2-Expenditures'!A256</f>
        <v>Y</v>
      </c>
      <c r="B256" s="258" t="str">
        <f ca="1">IF(A256="N",B255,IF(LEN(B255)&lt;&gt;1,"A",IFERROR(CHAR(CODE(LOOKUP(2,1/($B$252:OFFSET(B256,-1,0)&lt;&gt;""),$B$252:OFFSET(B256,-1,0)))+1),"A")))</f>
        <v>D</v>
      </c>
      <c r="C256" s="139">
        <f>'2-Expenditures'!C256</f>
        <v>0</v>
      </c>
      <c r="D256" s="140">
        <f>'2-Expenditures'!E256</f>
        <v>0</v>
      </c>
      <c r="E256" s="145">
        <f t="shared" si="172"/>
        <v>0</v>
      </c>
      <c r="F256" s="145">
        <f t="shared" si="173"/>
        <v>0</v>
      </c>
      <c r="G256" s="145">
        <f t="shared" si="174"/>
        <v>0</v>
      </c>
      <c r="H256" s="145">
        <f t="shared" si="175"/>
        <v>0</v>
      </c>
      <c r="I256" s="144">
        <f>'2-Expenditures'!I256</f>
        <v>0</v>
      </c>
      <c r="J256" s="410"/>
      <c r="K256" s="153">
        <f t="shared" si="180"/>
        <v>0</v>
      </c>
      <c r="L256" s="539" t="s">
        <v>1937</v>
      </c>
      <c r="M256" s="156" t="b">
        <f>SUM(E256:H256)=I256</f>
        <v>1</v>
      </c>
      <c r="O256" s="392">
        <f t="shared" si="176"/>
        <v>1</v>
      </c>
      <c r="P256" s="392">
        <f t="shared" si="177"/>
        <v>0</v>
      </c>
      <c r="Q256" s="392">
        <f t="shared" si="178"/>
        <v>0</v>
      </c>
      <c r="R256" s="392">
        <f t="shared" si="179"/>
        <v>0</v>
      </c>
      <c r="S256" s="390" t="b">
        <f>SUM(O256:R256)=1</f>
        <v>1</v>
      </c>
    </row>
    <row r="257" spans="1:23" hidden="1" outlineLevel="1" x14ac:dyDescent="0.25">
      <c r="A257" s="159" t="str">
        <f>'2-Expenditures'!A257</f>
        <v>Y</v>
      </c>
      <c r="B257" s="258" t="str">
        <f ca="1">IF(A257="N",B256,IF(LEN(B256)&lt;&gt;1,"A",IFERROR(CHAR(CODE(LOOKUP(2,1/($B$252:OFFSET(B257,-1,0)&lt;&gt;""),$B$252:OFFSET(B257,-1,0)))+1),"A")))</f>
        <v>E</v>
      </c>
      <c r="C257" s="139">
        <f>'2-Expenditures'!C257</f>
        <v>0</v>
      </c>
      <c r="D257" s="140">
        <f>'2-Expenditures'!E257</f>
        <v>0</v>
      </c>
      <c r="E257" s="145">
        <f t="shared" si="172"/>
        <v>0</v>
      </c>
      <c r="F257" s="145">
        <f t="shared" si="173"/>
        <v>0</v>
      </c>
      <c r="G257" s="145">
        <f t="shared" si="174"/>
        <v>0</v>
      </c>
      <c r="H257" s="145">
        <f t="shared" si="175"/>
        <v>0</v>
      </c>
      <c r="I257" s="144">
        <f>'2-Expenditures'!I257</f>
        <v>0</v>
      </c>
      <c r="J257" s="410"/>
      <c r="K257" s="153">
        <f t="shared" si="180"/>
        <v>0</v>
      </c>
      <c r="L257" s="539" t="s">
        <v>1937</v>
      </c>
      <c r="M257" s="156" t="b">
        <f>SUM(E257:H257)=I257</f>
        <v>1</v>
      </c>
      <c r="O257" s="392">
        <f t="shared" si="176"/>
        <v>1</v>
      </c>
      <c r="P257" s="392">
        <f t="shared" si="177"/>
        <v>0</v>
      </c>
      <c r="Q257" s="392">
        <f t="shared" si="178"/>
        <v>0</v>
      </c>
      <c r="R257" s="392">
        <f t="shared" si="179"/>
        <v>0</v>
      </c>
      <c r="S257" s="390" t="b">
        <f>SUM(O257:R257)=1</f>
        <v>1</v>
      </c>
    </row>
    <row r="258" spans="1:23" hidden="1" outlineLevel="2" x14ac:dyDescent="0.25">
      <c r="A258" s="159" t="str">
        <f>'2-Expenditures'!A258</f>
        <v>N</v>
      </c>
      <c r="B258" s="258" t="str">
        <f ca="1">IF(A258="N",B257,IF(LEN(B257)&lt;&gt;1,"A",IFERROR(CHAR(CODE(LOOKUP(2,1/($B$252:OFFSET(B258,-1,0)&lt;&gt;""),$B$252:OFFSET(B258,-1,0)))+1),"A")))</f>
        <v>E</v>
      </c>
      <c r="C258" s="139">
        <f>'2-Expenditures'!C258</f>
        <v>0</v>
      </c>
      <c r="D258" s="140">
        <f>'2-Expenditures'!E258</f>
        <v>0</v>
      </c>
      <c r="E258" s="145">
        <f t="shared" si="172"/>
        <v>0</v>
      </c>
      <c r="F258" s="145">
        <f t="shared" si="173"/>
        <v>0</v>
      </c>
      <c r="G258" s="145">
        <f t="shared" si="174"/>
        <v>0</v>
      </c>
      <c r="H258" s="145">
        <f t="shared" si="175"/>
        <v>0</v>
      </c>
      <c r="I258" s="144">
        <f>'2-Expenditures'!I258</f>
        <v>0</v>
      </c>
      <c r="J258" s="410"/>
      <c r="K258" s="153">
        <f t="shared" si="180"/>
        <v>0</v>
      </c>
      <c r="L258" s="539" t="s">
        <v>1937</v>
      </c>
      <c r="M258" s="156" t="b">
        <f t="shared" ref="M258:M267" si="181">SUM(E258:H258)=I258</f>
        <v>1</v>
      </c>
      <c r="O258" s="392">
        <f t="shared" si="176"/>
        <v>1</v>
      </c>
      <c r="P258" s="392">
        <f t="shared" si="177"/>
        <v>0</v>
      </c>
      <c r="Q258" s="392">
        <f t="shared" si="178"/>
        <v>0</v>
      </c>
      <c r="R258" s="392">
        <f t="shared" si="179"/>
        <v>0</v>
      </c>
      <c r="S258" s="390" t="b">
        <f t="shared" ref="S258:S268" si="182">SUM(O258:R258)=1</f>
        <v>1</v>
      </c>
    </row>
    <row r="259" spans="1:23" hidden="1" outlineLevel="2" x14ac:dyDescent="0.25">
      <c r="A259" s="159" t="str">
        <f>'2-Expenditures'!A259</f>
        <v>N</v>
      </c>
      <c r="B259" s="258" t="str">
        <f ca="1">IF(A259="N",B258,IF(LEN(B258)&lt;&gt;1,"A",IFERROR(CHAR(CODE(LOOKUP(2,1/($B$252:OFFSET(B259,-1,0)&lt;&gt;""),$B$252:OFFSET(B259,-1,0)))+1),"A")))</f>
        <v>E</v>
      </c>
      <c r="C259" s="139">
        <f>'2-Expenditures'!C259</f>
        <v>0</v>
      </c>
      <c r="D259" s="140">
        <f>'2-Expenditures'!E259</f>
        <v>0</v>
      </c>
      <c r="E259" s="145">
        <f t="shared" si="172"/>
        <v>0</v>
      </c>
      <c r="F259" s="145">
        <f t="shared" si="173"/>
        <v>0</v>
      </c>
      <c r="G259" s="145">
        <f t="shared" si="174"/>
        <v>0</v>
      </c>
      <c r="H259" s="145">
        <f t="shared" si="175"/>
        <v>0</v>
      </c>
      <c r="I259" s="144">
        <f>'2-Expenditures'!I259</f>
        <v>0</v>
      </c>
      <c r="J259" s="410"/>
      <c r="K259" s="153">
        <f t="shared" si="180"/>
        <v>0</v>
      </c>
      <c r="L259" s="539" t="s">
        <v>1937</v>
      </c>
      <c r="M259" s="156" t="b">
        <f t="shared" si="181"/>
        <v>1</v>
      </c>
      <c r="O259" s="392">
        <f t="shared" si="176"/>
        <v>1</v>
      </c>
      <c r="P259" s="392">
        <f t="shared" si="177"/>
        <v>0</v>
      </c>
      <c r="Q259" s="392">
        <f t="shared" si="178"/>
        <v>0</v>
      </c>
      <c r="R259" s="392">
        <f t="shared" si="179"/>
        <v>0</v>
      </c>
      <c r="S259" s="390" t="b">
        <f t="shared" si="182"/>
        <v>1</v>
      </c>
    </row>
    <row r="260" spans="1:23" hidden="1" outlineLevel="2" x14ac:dyDescent="0.25">
      <c r="A260" s="159" t="str">
        <f>'2-Expenditures'!A260</f>
        <v>N</v>
      </c>
      <c r="B260" s="258" t="str">
        <f ca="1">IF(A260="N",B259,IF(LEN(B259)&lt;&gt;1,"A",IFERROR(CHAR(CODE(LOOKUP(2,1/($B$252:OFFSET(B260,-1,0)&lt;&gt;""),$B$252:OFFSET(B260,-1,0)))+1),"A")))</f>
        <v>E</v>
      </c>
      <c r="C260" s="139">
        <f>'2-Expenditures'!C260</f>
        <v>0</v>
      </c>
      <c r="D260" s="140">
        <f>'2-Expenditures'!E260</f>
        <v>0</v>
      </c>
      <c r="E260" s="145">
        <f t="shared" si="172"/>
        <v>0</v>
      </c>
      <c r="F260" s="145">
        <f t="shared" si="173"/>
        <v>0</v>
      </c>
      <c r="G260" s="145">
        <f t="shared" si="174"/>
        <v>0</v>
      </c>
      <c r="H260" s="145">
        <f t="shared" si="175"/>
        <v>0</v>
      </c>
      <c r="I260" s="144">
        <f>'2-Expenditures'!I260</f>
        <v>0</v>
      </c>
      <c r="J260" s="410"/>
      <c r="K260" s="153">
        <f t="shared" si="180"/>
        <v>0</v>
      </c>
      <c r="L260" s="539" t="s">
        <v>1937</v>
      </c>
      <c r="M260" s="156" t="b">
        <f t="shared" si="181"/>
        <v>1</v>
      </c>
      <c r="O260" s="392">
        <f t="shared" si="176"/>
        <v>1</v>
      </c>
      <c r="P260" s="392">
        <f t="shared" si="177"/>
        <v>0</v>
      </c>
      <c r="Q260" s="392">
        <f t="shared" si="178"/>
        <v>0</v>
      </c>
      <c r="R260" s="392">
        <f t="shared" si="179"/>
        <v>0</v>
      </c>
      <c r="S260" s="390" t="b">
        <f t="shared" si="182"/>
        <v>1</v>
      </c>
    </row>
    <row r="261" spans="1:23" hidden="1" outlineLevel="2" x14ac:dyDescent="0.25">
      <c r="A261" s="159" t="str">
        <f>'2-Expenditures'!A261</f>
        <v>N</v>
      </c>
      <c r="B261" s="258" t="str">
        <f ca="1">IF(A261="N",B260,IF(LEN(B260)&lt;&gt;1,"A",IFERROR(CHAR(CODE(LOOKUP(2,1/($B$252:OFFSET(B261,-1,0)&lt;&gt;""),$B$252:OFFSET(B261,-1,0)))+1),"A")))</f>
        <v>E</v>
      </c>
      <c r="C261" s="139">
        <f>'2-Expenditures'!C261</f>
        <v>0</v>
      </c>
      <c r="D261" s="140">
        <f>'2-Expenditures'!E261</f>
        <v>0</v>
      </c>
      <c r="E261" s="145">
        <f t="shared" si="172"/>
        <v>0</v>
      </c>
      <c r="F261" s="145">
        <f t="shared" si="173"/>
        <v>0</v>
      </c>
      <c r="G261" s="145">
        <f t="shared" si="174"/>
        <v>0</v>
      </c>
      <c r="H261" s="145">
        <f t="shared" si="175"/>
        <v>0</v>
      </c>
      <c r="I261" s="144">
        <f>'2-Expenditures'!I261</f>
        <v>0</v>
      </c>
      <c r="J261" s="410"/>
      <c r="K261" s="153">
        <f t="shared" si="180"/>
        <v>0</v>
      </c>
      <c r="L261" s="539" t="s">
        <v>1937</v>
      </c>
      <c r="M261" s="156" t="b">
        <f t="shared" si="181"/>
        <v>1</v>
      </c>
      <c r="O261" s="392">
        <f t="shared" si="176"/>
        <v>1</v>
      </c>
      <c r="P261" s="392">
        <f t="shared" si="177"/>
        <v>0</v>
      </c>
      <c r="Q261" s="392">
        <f t="shared" si="178"/>
        <v>0</v>
      </c>
      <c r="R261" s="392">
        <f t="shared" si="179"/>
        <v>0</v>
      </c>
      <c r="S261" s="390" t="b">
        <f t="shared" si="182"/>
        <v>1</v>
      </c>
    </row>
    <row r="262" spans="1:23" hidden="1" outlineLevel="2" x14ac:dyDescent="0.25">
      <c r="A262" s="159" t="str">
        <f>'2-Expenditures'!A262</f>
        <v>N</v>
      </c>
      <c r="B262" s="258" t="str">
        <f ca="1">IF(A262="N",B261,IF(LEN(B261)&lt;&gt;1,"A",IFERROR(CHAR(CODE(LOOKUP(2,1/($B$252:OFFSET(B262,-1,0)&lt;&gt;""),$B$252:OFFSET(B262,-1,0)))+1),"A")))</f>
        <v>E</v>
      </c>
      <c r="C262" s="139">
        <f>'2-Expenditures'!C262</f>
        <v>0</v>
      </c>
      <c r="D262" s="140">
        <f>'2-Expenditures'!E262</f>
        <v>0</v>
      </c>
      <c r="E262" s="145">
        <f t="shared" si="172"/>
        <v>0</v>
      </c>
      <c r="F262" s="145">
        <f t="shared" si="173"/>
        <v>0</v>
      </c>
      <c r="G262" s="145">
        <f t="shared" si="174"/>
        <v>0</v>
      </c>
      <c r="H262" s="145">
        <f t="shared" si="175"/>
        <v>0</v>
      </c>
      <c r="I262" s="144">
        <f>'2-Expenditures'!I262</f>
        <v>0</v>
      </c>
      <c r="J262" s="410"/>
      <c r="K262" s="153">
        <f t="shared" si="180"/>
        <v>0</v>
      </c>
      <c r="L262" s="539" t="s">
        <v>1937</v>
      </c>
      <c r="M262" s="156" t="b">
        <f t="shared" si="181"/>
        <v>1</v>
      </c>
      <c r="O262" s="392">
        <f t="shared" si="176"/>
        <v>1</v>
      </c>
      <c r="P262" s="392">
        <f t="shared" si="177"/>
        <v>0</v>
      </c>
      <c r="Q262" s="392">
        <f t="shared" si="178"/>
        <v>0</v>
      </c>
      <c r="R262" s="392">
        <f t="shared" si="179"/>
        <v>0</v>
      </c>
      <c r="S262" s="390" t="b">
        <f t="shared" si="182"/>
        <v>1</v>
      </c>
    </row>
    <row r="263" spans="1:23" hidden="1" outlineLevel="2" x14ac:dyDescent="0.25">
      <c r="A263" s="159" t="str">
        <f>'2-Expenditures'!A263</f>
        <v>N</v>
      </c>
      <c r="B263" s="258" t="str">
        <f ca="1">IF(A263="N",B262,IF(LEN(B262)&lt;&gt;1,"A",IFERROR(CHAR(CODE(LOOKUP(2,1/($B$252:OFFSET(B263,-1,0)&lt;&gt;""),$B$252:OFFSET(B263,-1,0)))+1),"A")))</f>
        <v>E</v>
      </c>
      <c r="C263" s="139">
        <f>'2-Expenditures'!C263</f>
        <v>0</v>
      </c>
      <c r="D263" s="140">
        <f>'2-Expenditures'!E263</f>
        <v>0</v>
      </c>
      <c r="E263" s="145">
        <f t="shared" si="172"/>
        <v>0</v>
      </c>
      <c r="F263" s="145">
        <f t="shared" si="173"/>
        <v>0</v>
      </c>
      <c r="G263" s="145">
        <f t="shared" si="174"/>
        <v>0</v>
      </c>
      <c r="H263" s="145">
        <f t="shared" si="175"/>
        <v>0</v>
      </c>
      <c r="I263" s="144">
        <f>'2-Expenditures'!I263</f>
        <v>0</v>
      </c>
      <c r="J263" s="410"/>
      <c r="K263" s="153">
        <f t="shared" si="180"/>
        <v>0</v>
      </c>
      <c r="L263" s="539" t="s">
        <v>1937</v>
      </c>
      <c r="M263" s="156" t="b">
        <f t="shared" si="181"/>
        <v>1</v>
      </c>
      <c r="O263" s="392">
        <f t="shared" si="176"/>
        <v>1</v>
      </c>
      <c r="P263" s="392">
        <f t="shared" si="177"/>
        <v>0</v>
      </c>
      <c r="Q263" s="392">
        <f t="shared" si="178"/>
        <v>0</v>
      </c>
      <c r="R263" s="392">
        <f t="shared" si="179"/>
        <v>0</v>
      </c>
      <c r="S263" s="390" t="b">
        <f t="shared" si="182"/>
        <v>1</v>
      </c>
    </row>
    <row r="264" spans="1:23" hidden="1" outlineLevel="2" x14ac:dyDescent="0.25">
      <c r="A264" s="159" t="str">
        <f>'2-Expenditures'!A264</f>
        <v>N</v>
      </c>
      <c r="B264" s="258" t="str">
        <f ca="1">IF(A264="N",B263,IF(LEN(B263)&lt;&gt;1,"A",IFERROR(CHAR(CODE(LOOKUP(2,1/($B$252:OFFSET(B264,-1,0)&lt;&gt;""),$B$252:OFFSET(B264,-1,0)))+1),"A")))</f>
        <v>E</v>
      </c>
      <c r="C264" s="139">
        <f>'2-Expenditures'!C264</f>
        <v>0</v>
      </c>
      <c r="D264" s="140">
        <f>'2-Expenditures'!E264</f>
        <v>0</v>
      </c>
      <c r="E264" s="145">
        <f t="shared" si="172"/>
        <v>0</v>
      </c>
      <c r="F264" s="145">
        <f t="shared" si="173"/>
        <v>0</v>
      </c>
      <c r="G264" s="145">
        <f t="shared" si="174"/>
        <v>0</v>
      </c>
      <c r="H264" s="145">
        <f t="shared" si="175"/>
        <v>0</v>
      </c>
      <c r="I264" s="144">
        <f>'2-Expenditures'!I264</f>
        <v>0</v>
      </c>
      <c r="J264" s="410"/>
      <c r="K264" s="153">
        <f t="shared" si="180"/>
        <v>0</v>
      </c>
      <c r="L264" s="539" t="s">
        <v>1937</v>
      </c>
      <c r="M264" s="156" t="b">
        <f t="shared" si="181"/>
        <v>1</v>
      </c>
      <c r="O264" s="392">
        <f t="shared" si="176"/>
        <v>1</v>
      </c>
      <c r="P264" s="392">
        <f t="shared" si="177"/>
        <v>0</v>
      </c>
      <c r="Q264" s="392">
        <f t="shared" si="178"/>
        <v>0</v>
      </c>
      <c r="R264" s="392">
        <f t="shared" si="179"/>
        <v>0</v>
      </c>
      <c r="S264" s="390" t="b">
        <f t="shared" si="182"/>
        <v>1</v>
      </c>
    </row>
    <row r="265" spans="1:23" hidden="1" outlineLevel="2" x14ac:dyDescent="0.25">
      <c r="A265" s="159" t="str">
        <f>'2-Expenditures'!A265</f>
        <v>N</v>
      </c>
      <c r="B265" s="258" t="str">
        <f ca="1">IF(A265="N",B264,IF(LEN(B264)&lt;&gt;1,"A",IFERROR(CHAR(CODE(LOOKUP(2,1/($B$252:OFFSET(B265,-1,0)&lt;&gt;""),$B$252:OFFSET(B265,-1,0)))+1),"A")))</f>
        <v>E</v>
      </c>
      <c r="C265" s="139">
        <f>'2-Expenditures'!C265</f>
        <v>0</v>
      </c>
      <c r="D265" s="140">
        <f>'2-Expenditures'!E265</f>
        <v>0</v>
      </c>
      <c r="E265" s="145">
        <f t="shared" si="172"/>
        <v>0</v>
      </c>
      <c r="F265" s="145">
        <f t="shared" si="173"/>
        <v>0</v>
      </c>
      <c r="G265" s="145">
        <f t="shared" si="174"/>
        <v>0</v>
      </c>
      <c r="H265" s="145">
        <f t="shared" si="175"/>
        <v>0</v>
      </c>
      <c r="I265" s="144">
        <f>'2-Expenditures'!I265</f>
        <v>0</v>
      </c>
      <c r="J265" s="410"/>
      <c r="K265" s="153">
        <f t="shared" si="180"/>
        <v>0</v>
      </c>
      <c r="L265" s="539" t="s">
        <v>1937</v>
      </c>
      <c r="M265" s="156" t="b">
        <f t="shared" si="181"/>
        <v>1</v>
      </c>
      <c r="O265" s="392">
        <f t="shared" si="176"/>
        <v>1</v>
      </c>
      <c r="P265" s="392">
        <f t="shared" si="177"/>
        <v>0</v>
      </c>
      <c r="Q265" s="392">
        <f t="shared" si="178"/>
        <v>0</v>
      </c>
      <c r="R265" s="392">
        <f t="shared" si="179"/>
        <v>0</v>
      </c>
      <c r="S265" s="390" t="b">
        <f t="shared" si="182"/>
        <v>1</v>
      </c>
    </row>
    <row r="266" spans="1:23" ht="13.8" hidden="1" outlineLevel="2" x14ac:dyDescent="0.25">
      <c r="A266" s="159" t="str">
        <f>'2-Expenditures'!A266</f>
        <v>N</v>
      </c>
      <c r="B266" s="258" t="str">
        <f ca="1">IF(A266="N",B265,IF(LEN(B265)&lt;&gt;1,"A",IFERROR(CHAR(CODE(LOOKUP(2,1/($B$252:OFFSET(B266,-1,0)&lt;&gt;""),$B$252:OFFSET(B266,-1,0)))+1),"A")))</f>
        <v>E</v>
      </c>
      <c r="C266" s="139">
        <f>'2-Expenditures'!C266</f>
        <v>0</v>
      </c>
      <c r="D266" s="140">
        <f>'2-Expenditures'!E266</f>
        <v>0</v>
      </c>
      <c r="E266" s="145">
        <f t="shared" si="172"/>
        <v>0</v>
      </c>
      <c r="F266" s="145">
        <f t="shared" si="173"/>
        <v>0</v>
      </c>
      <c r="G266" s="145">
        <f t="shared" si="174"/>
        <v>0</v>
      </c>
      <c r="H266" s="145">
        <f t="shared" si="175"/>
        <v>0</v>
      </c>
      <c r="I266" s="144">
        <f>'2-Expenditures'!I266</f>
        <v>0</v>
      </c>
      <c r="J266" s="410"/>
      <c r="K266" s="153">
        <f t="shared" si="180"/>
        <v>0</v>
      </c>
      <c r="L266" s="539" t="s">
        <v>1937</v>
      </c>
      <c r="M266" s="156" t="b">
        <f t="shared" si="181"/>
        <v>1</v>
      </c>
      <c r="O266" s="392">
        <f t="shared" si="176"/>
        <v>1</v>
      </c>
      <c r="P266" s="392">
        <f t="shared" si="177"/>
        <v>0</v>
      </c>
      <c r="Q266" s="392">
        <f t="shared" si="178"/>
        <v>0</v>
      </c>
      <c r="R266" s="392">
        <f t="shared" si="179"/>
        <v>0</v>
      </c>
      <c r="S266" s="390" t="b">
        <f t="shared" si="182"/>
        <v>1</v>
      </c>
      <c r="W266" s="304"/>
    </row>
    <row r="267" spans="1:23" ht="13.8" hidden="1" outlineLevel="2" thickBot="1" x14ac:dyDescent="0.3">
      <c r="A267" s="159" t="str">
        <f>'2-Expenditures'!A267</f>
        <v>N</v>
      </c>
      <c r="B267" s="258" t="str">
        <f ca="1">IF(A267="N",B266,IF(LEN(B266)&lt;&gt;1,"A",IFERROR(CHAR(CODE(LOOKUP(2,1/($B$252:OFFSET(B267,-1,0)&lt;&gt;""),$B$252:OFFSET(B267,-1,0)))+1),"A")))</f>
        <v>E</v>
      </c>
      <c r="C267" s="139">
        <f>'2-Expenditures'!C267</f>
        <v>0</v>
      </c>
      <c r="D267" s="140">
        <f>'2-Expenditures'!E267</f>
        <v>0</v>
      </c>
      <c r="E267" s="145">
        <f t="shared" si="172"/>
        <v>0</v>
      </c>
      <c r="F267" s="145">
        <f t="shared" si="173"/>
        <v>0</v>
      </c>
      <c r="G267" s="145">
        <f t="shared" si="174"/>
        <v>0</v>
      </c>
      <c r="H267" s="145">
        <f t="shared" si="175"/>
        <v>0</v>
      </c>
      <c r="I267" s="144">
        <f>'2-Expenditures'!I267</f>
        <v>0</v>
      </c>
      <c r="J267" s="410"/>
      <c r="K267" s="153">
        <f t="shared" si="180"/>
        <v>0</v>
      </c>
      <c r="L267" s="539" t="s">
        <v>1937</v>
      </c>
      <c r="M267" s="156" t="b">
        <f t="shared" si="181"/>
        <v>1</v>
      </c>
      <c r="O267" s="392">
        <f t="shared" si="176"/>
        <v>1</v>
      </c>
      <c r="P267" s="392">
        <f t="shared" si="177"/>
        <v>0</v>
      </c>
      <c r="Q267" s="392">
        <f t="shared" si="178"/>
        <v>0</v>
      </c>
      <c r="R267" s="392">
        <f t="shared" si="179"/>
        <v>0</v>
      </c>
      <c r="S267" s="390" t="b">
        <f t="shared" si="182"/>
        <v>1</v>
      </c>
    </row>
    <row r="268" spans="1:23" ht="13.8" hidden="1" outlineLevel="1" thickTop="1" x14ac:dyDescent="0.25">
      <c r="A268" s="159">
        <f>'2-Expenditures'!A268</f>
        <v>0</v>
      </c>
      <c r="B268" s="344" t="str">
        <f ca="1">IFERROR(CHAR(CODE(LOOKUP(2,1/(B253:OFFSET(B268,-1,0)&lt;&gt;""),B253:OFFSET(B268,-1,0)))+1),"A")</f>
        <v>F</v>
      </c>
      <c r="C268" s="364" t="s">
        <v>1608</v>
      </c>
      <c r="D268" s="365">
        <f ca="1">SUMIFS(D253:OFFSET(D268,-1,0),$A253:OFFSET($A268,-1,0),"Y")</f>
        <v>0</v>
      </c>
      <c r="E268" s="366">
        <f ca="1">SUMIFS(E253:OFFSET(E268,-1,0),$A253:OFFSET($A268,-1,0),"Y")</f>
        <v>0</v>
      </c>
      <c r="F268" s="366">
        <f ca="1">SUMIFS(F253:OFFSET(F268,-1,0),$A253:OFFSET($A268,-1,0),"Y")</f>
        <v>0</v>
      </c>
      <c r="G268" s="366">
        <f ca="1">SUMIFS(G253:OFFSET(G268,-1,0),$A253:OFFSET($A268,-1,0),"Y")</f>
        <v>0</v>
      </c>
      <c r="H268" s="366">
        <f ca="1">SUMIFS(H253:OFFSET(H268,-1,0),$A253:OFFSET($A268,-1,0),"Y")</f>
        <v>0</v>
      </c>
      <c r="I268" s="366">
        <f ca="1">SUMIFS(I253:OFFSET(I268,-1,0),$A253:OFFSET($A268,-1,0),"Y")</f>
        <v>0</v>
      </c>
      <c r="J268" s="428"/>
      <c r="K268" s="348">
        <f ca="1">SUMIFS(K253:OFFSET(K268,-1,0),$A253:OFFSET($A268,-1,0),"Y")</f>
        <v>0</v>
      </c>
      <c r="L268" s="370"/>
      <c r="M268" s="367" t="b">
        <f ca="1">SUM(E268:H268)=I268</f>
        <v>1</v>
      </c>
      <c r="O268" s="392">
        <f ca="1">IF($I268&gt;0,E268/$I268,E$2)</f>
        <v>1</v>
      </c>
      <c r="P268" s="392">
        <f t="shared" ref="P268" ca="1" si="183">IF($I268&gt;0,F268/$I268,F$2)</f>
        <v>0</v>
      </c>
      <c r="Q268" s="392">
        <f t="shared" ref="Q268" ca="1" si="184">IF($I268&gt;0,G268/$I268,G$2)</f>
        <v>0</v>
      </c>
      <c r="R268" s="392">
        <f t="shared" ref="R268" ca="1" si="185">IF($I268&gt;0,H268/$I268,H$2)</f>
        <v>0</v>
      </c>
      <c r="S268" s="390" t="b">
        <f t="shared" ca="1" si="182"/>
        <v>1</v>
      </c>
      <c r="T268" s="173" t="s">
        <v>1819</v>
      </c>
      <c r="U268" s="173"/>
      <c r="V268" s="173"/>
    </row>
    <row r="269" spans="1:23" hidden="1" outlineLevel="1" x14ac:dyDescent="0.25">
      <c r="A269" s="159"/>
      <c r="O269" s="487"/>
      <c r="P269" s="487"/>
      <c r="Q269" s="487"/>
      <c r="R269" s="487"/>
      <c r="S269" s="151"/>
      <c r="T269" s="112"/>
      <c r="U269" s="112"/>
      <c r="V269" s="112"/>
    </row>
    <row r="270" spans="1:23" s="304" customFormat="1" ht="19.95" hidden="1" customHeight="1" outlineLevel="1" x14ac:dyDescent="0.25">
      <c r="A270" s="313">
        <f>'2-Expenditures'!A270</f>
        <v>0</v>
      </c>
      <c r="B270" s="114" t="s">
        <v>1904</v>
      </c>
      <c r="C270" s="302"/>
      <c r="D270" s="302"/>
      <c r="E270" s="302"/>
      <c r="F270" s="302"/>
      <c r="G270" s="302"/>
      <c r="H270" s="302"/>
      <c r="I270" s="302"/>
      <c r="J270" s="302"/>
      <c r="K270" s="302"/>
      <c r="L270" s="363"/>
      <c r="M270" s="302"/>
      <c r="N270"/>
      <c r="O270" s="488"/>
      <c r="P270" s="488"/>
      <c r="Q270" s="488"/>
      <c r="R270" s="488"/>
      <c r="S270" s="303"/>
      <c r="W270" s="112"/>
    </row>
    <row r="271" spans="1:23" ht="25.5" hidden="1" customHeight="1" outlineLevel="1" x14ac:dyDescent="0.25">
      <c r="A271" s="159" t="str">
        <f>'2-Expenditures'!A271</f>
        <v>Include?</v>
      </c>
      <c r="B271" s="339" t="s">
        <v>1612</v>
      </c>
      <c r="C271" s="382" t="s">
        <v>1613</v>
      </c>
      <c r="D271" s="454"/>
      <c r="E271" s="402" t="s">
        <v>1589</v>
      </c>
      <c r="F271" s="402" t="s">
        <v>1590</v>
      </c>
      <c r="G271" s="402" t="s">
        <v>1591</v>
      </c>
      <c r="H271" s="402" t="s">
        <v>1592</v>
      </c>
      <c r="I271" s="341" t="s">
        <v>1609</v>
      </c>
      <c r="J271" s="413" t="s">
        <v>1588</v>
      </c>
      <c r="K271" s="341" t="s">
        <v>1633</v>
      </c>
      <c r="L271" s="536" t="s">
        <v>1632</v>
      </c>
      <c r="M271" s="341" t="s">
        <v>1724</v>
      </c>
      <c r="O271" s="387" t="s">
        <v>1589</v>
      </c>
      <c r="P271" s="387" t="s">
        <v>1590</v>
      </c>
      <c r="Q271" s="387" t="s">
        <v>1591</v>
      </c>
      <c r="R271" s="387" t="s">
        <v>1592</v>
      </c>
      <c r="S271" s="388" t="s">
        <v>1724</v>
      </c>
      <c r="T271" s="116"/>
      <c r="U271" s="116"/>
      <c r="V271" s="116"/>
    </row>
    <row r="272" spans="1:23" ht="12.75" hidden="1" customHeight="1" outlineLevel="1" x14ac:dyDescent="0.25">
      <c r="A272" s="159" t="str">
        <f>'2-Expenditures'!A272</f>
        <v>Y</v>
      </c>
      <c r="B272" s="342" t="str">
        <f ca="1">IF(A272="N",B271,IF(LEN(B271)&lt;&gt;1,"A",IFERROR(CHAR(CODE(LOOKUP(2,1/($B$271:OFFSET(B272,-1,0)&lt;&gt;""),$B$271:OFFSET(B272,-1,0)))+1),"A")))</f>
        <v>A</v>
      </c>
      <c r="C272" s="449" t="str">
        <f>'2-Expenditures'!C272</f>
        <v>Centrally Appropriated / POTS Costs</v>
      </c>
      <c r="D272" s="459"/>
      <c r="E272" s="145">
        <f t="shared" ref="E272:E285" si="186">$I272*O272</f>
        <v>0</v>
      </c>
      <c r="F272" s="145">
        <f t="shared" ref="F272:F285" si="187">$I272*P272</f>
        <v>0</v>
      </c>
      <c r="G272" s="145">
        <f t="shared" ref="G272:G285" si="188">$I272*Q272</f>
        <v>0</v>
      </c>
      <c r="H272" s="145">
        <f t="shared" ref="H272:H285" si="189">$I272*R272</f>
        <v>0</v>
      </c>
      <c r="I272" s="143">
        <f>'2-Expenditures'!I272</f>
        <v>0</v>
      </c>
      <c r="J272" s="154">
        <f>'2-Expenditures'!J272</f>
        <v>0</v>
      </c>
      <c r="K272" s="153">
        <f>SUM(I272:J272)</f>
        <v>0</v>
      </c>
      <c r="L272" s="537" t="s">
        <v>1915</v>
      </c>
      <c r="M272" s="156" t="b">
        <f t="shared" ref="M272:M286" si="190">SUM(E272:H272)=I272</f>
        <v>1</v>
      </c>
      <c r="O272" s="392">
        <f t="shared" ref="O272:O285" si="191">E$2</f>
        <v>1</v>
      </c>
      <c r="P272" s="392">
        <f t="shared" ref="P272:P285" si="192">F$2</f>
        <v>0</v>
      </c>
      <c r="Q272" s="392">
        <f t="shared" ref="Q272:Q285" si="193">G$2</f>
        <v>0</v>
      </c>
      <c r="R272" s="392">
        <f t="shared" ref="R272:R285" si="194">H$2</f>
        <v>0</v>
      </c>
      <c r="S272" s="393" t="b">
        <f>SUM(O272:R272)=1</f>
        <v>1</v>
      </c>
      <c r="T272" s="112"/>
      <c r="U272" s="112"/>
      <c r="V272" s="112"/>
    </row>
    <row r="273" spans="1:23" ht="12.75" hidden="1" customHeight="1" outlineLevel="1" x14ac:dyDescent="0.25">
      <c r="A273" s="159" t="str">
        <f>'2-Expenditures'!A273</f>
        <v>Y</v>
      </c>
      <c r="B273" s="342" t="str">
        <f ca="1">IF(A273="N",B272,IF(LEN(B272)&lt;&gt;1,"A",IFERROR(CHAR(CODE(LOOKUP(2,1/($B$271:OFFSET(B273,-1,0)&lt;&gt;""),$B$271:OFFSET(B273,-1,0)))+1),"A")))</f>
        <v>B</v>
      </c>
      <c r="C273" s="449" t="str">
        <f>'2-Expenditures'!C273</f>
        <v>Non-Standard and Agency-Specific FTE Costs</v>
      </c>
      <c r="D273" s="459"/>
      <c r="E273" s="145">
        <f t="shared" si="186"/>
        <v>0</v>
      </c>
      <c r="F273" s="145">
        <f t="shared" si="187"/>
        <v>0</v>
      </c>
      <c r="G273" s="145">
        <f t="shared" si="188"/>
        <v>0</v>
      </c>
      <c r="H273" s="145">
        <f t="shared" si="189"/>
        <v>0</v>
      </c>
      <c r="I273" s="143">
        <f>'2-Expenditures'!I273</f>
        <v>0</v>
      </c>
      <c r="J273" s="154">
        <f>'2-Expenditures'!J273</f>
        <v>0</v>
      </c>
      <c r="K273" s="153">
        <f>SUM(I273:J273)</f>
        <v>0</v>
      </c>
      <c r="L273" s="537" t="s">
        <v>1586</v>
      </c>
      <c r="M273" s="156" t="b">
        <f t="shared" si="190"/>
        <v>1</v>
      </c>
      <c r="O273" s="392">
        <f t="shared" si="191"/>
        <v>1</v>
      </c>
      <c r="P273" s="392">
        <f t="shared" si="192"/>
        <v>0</v>
      </c>
      <c r="Q273" s="392">
        <f t="shared" si="193"/>
        <v>0</v>
      </c>
      <c r="R273" s="392">
        <f t="shared" si="194"/>
        <v>0</v>
      </c>
      <c r="S273" s="393" t="b">
        <f>SUM(O273:R273)=1</f>
        <v>1</v>
      </c>
      <c r="T273" s="112"/>
      <c r="U273" s="112"/>
      <c r="V273" s="112"/>
    </row>
    <row r="274" spans="1:23" ht="12.75" hidden="1" customHeight="1" outlineLevel="1" x14ac:dyDescent="0.25">
      <c r="A274" s="159" t="str">
        <f>'2-Expenditures'!A274</f>
        <v>Y</v>
      </c>
      <c r="B274" s="342" t="str">
        <f ca="1">IF(A274="N",B273,IF(LEN(B273)&lt;&gt;1,"A",IFERROR(CHAR(CODE(LOOKUP(2,1/($B$271:OFFSET(B274,-1,0)&lt;&gt;""),$B$271:OFFSET(B274,-1,0)))+1),"A")))</f>
        <v>C</v>
      </c>
      <c r="C274" s="449" t="str">
        <f>'2-Expenditures'!C274</f>
        <v>Legal Services</v>
      </c>
      <c r="D274" s="459"/>
      <c r="E274" s="145">
        <f t="shared" si="186"/>
        <v>0</v>
      </c>
      <c r="F274" s="145">
        <f t="shared" si="187"/>
        <v>0</v>
      </c>
      <c r="G274" s="145">
        <f t="shared" si="188"/>
        <v>0</v>
      </c>
      <c r="H274" s="145">
        <f t="shared" si="189"/>
        <v>0</v>
      </c>
      <c r="I274" s="143">
        <f>'2-Expenditures'!I274</f>
        <v>0</v>
      </c>
      <c r="J274" s="409"/>
      <c r="K274" s="153">
        <f t="shared" ref="K274:K285" si="195">SUM(I274:J274)</f>
        <v>0</v>
      </c>
      <c r="L274" s="537" t="s">
        <v>28</v>
      </c>
      <c r="M274" s="156" t="b">
        <f t="shared" si="190"/>
        <v>1</v>
      </c>
      <c r="O274" s="392">
        <f t="shared" si="191"/>
        <v>1</v>
      </c>
      <c r="P274" s="392">
        <f t="shared" si="192"/>
        <v>0</v>
      </c>
      <c r="Q274" s="392">
        <f t="shared" si="193"/>
        <v>0</v>
      </c>
      <c r="R274" s="392">
        <f t="shared" si="194"/>
        <v>0</v>
      </c>
      <c r="S274" s="393" t="b">
        <f t="shared" ref="S274:S285" si="196">SUM(O274:R274)=1</f>
        <v>1</v>
      </c>
      <c r="T274" s="112"/>
      <c r="U274" s="112"/>
      <c r="V274" s="112"/>
    </row>
    <row r="275" spans="1:23" ht="12.75" hidden="1" customHeight="1" outlineLevel="1" x14ac:dyDescent="0.25">
      <c r="A275" s="159" t="str">
        <f>'2-Expenditures'!A275</f>
        <v>Y</v>
      </c>
      <c r="B275" s="342" t="str">
        <f ca="1">IF(A275="N",B274,IF(LEN(B274)&lt;&gt;1,"A",IFERROR(CHAR(CODE(LOOKUP(2,1/($B$271:OFFSET(B275,-1,0)&lt;&gt;""),$B$271:OFFSET(B275,-1,0)))+1),"A")))</f>
        <v>D</v>
      </c>
      <c r="C275" s="449" t="str">
        <f>'2-Expenditures'!C275</f>
        <v>Computer Programming - Established (Out Years)</v>
      </c>
      <c r="D275" s="459"/>
      <c r="E275" s="145">
        <f t="shared" si="186"/>
        <v>0</v>
      </c>
      <c r="F275" s="145">
        <f t="shared" si="187"/>
        <v>0</v>
      </c>
      <c r="G275" s="145">
        <f t="shared" si="188"/>
        <v>0</v>
      </c>
      <c r="H275" s="145">
        <f t="shared" si="189"/>
        <v>0</v>
      </c>
      <c r="I275" s="143">
        <f>'2-Expenditures'!I275</f>
        <v>0</v>
      </c>
      <c r="J275" s="410"/>
      <c r="K275" s="153">
        <f t="shared" si="195"/>
        <v>0</v>
      </c>
      <c r="L275" s="538"/>
      <c r="M275" s="156" t="b">
        <f t="shared" si="190"/>
        <v>1</v>
      </c>
      <c r="O275" s="392">
        <f t="shared" si="191"/>
        <v>1</v>
      </c>
      <c r="P275" s="392">
        <f t="shared" si="192"/>
        <v>0</v>
      </c>
      <c r="Q275" s="392">
        <f t="shared" si="193"/>
        <v>0</v>
      </c>
      <c r="R275" s="392">
        <f t="shared" si="194"/>
        <v>0</v>
      </c>
      <c r="S275" s="393" t="b">
        <f t="shared" si="196"/>
        <v>1</v>
      </c>
      <c r="T275" s="112"/>
      <c r="U275" s="112"/>
      <c r="V275" s="112"/>
    </row>
    <row r="276" spans="1:23" ht="12.75" hidden="1" customHeight="1" outlineLevel="1" x14ac:dyDescent="0.25">
      <c r="A276" s="159" t="str">
        <f>'2-Expenditures'!A276</f>
        <v>Y</v>
      </c>
      <c r="B276" s="342" t="str">
        <f ca="1">IF(A276="N",B275,IF(LEN(B275)&lt;&gt;1,"A",IFERROR(CHAR(CODE(LOOKUP(2,1/($B$271:OFFSET(B276,-1,0)&lt;&gt;""),$B$271:OFFSET(B276,-1,0)))+1),"A")))</f>
        <v>E</v>
      </c>
      <c r="C276" s="449" t="str">
        <f>'2-Expenditures'!C276</f>
        <v>Computer Programming - Emerging (Out Years)</v>
      </c>
      <c r="D276" s="459"/>
      <c r="E276" s="145">
        <f t="shared" si="186"/>
        <v>0</v>
      </c>
      <c r="F276" s="145">
        <f t="shared" si="187"/>
        <v>0</v>
      </c>
      <c r="G276" s="145">
        <f t="shared" si="188"/>
        <v>0</v>
      </c>
      <c r="H276" s="145">
        <f t="shared" si="189"/>
        <v>0</v>
      </c>
      <c r="I276" s="143">
        <f>'2-Expenditures'!I276</f>
        <v>0</v>
      </c>
      <c r="J276" s="410"/>
      <c r="K276" s="153">
        <f t="shared" si="195"/>
        <v>0</v>
      </c>
      <c r="L276" s="538"/>
      <c r="M276" s="156" t="b">
        <f t="shared" si="190"/>
        <v>1</v>
      </c>
      <c r="O276" s="392">
        <f t="shared" si="191"/>
        <v>1</v>
      </c>
      <c r="P276" s="392">
        <f t="shared" si="192"/>
        <v>0</v>
      </c>
      <c r="Q276" s="392">
        <f t="shared" si="193"/>
        <v>0</v>
      </c>
      <c r="R276" s="392">
        <f t="shared" si="194"/>
        <v>0</v>
      </c>
      <c r="S276" s="393" t="b">
        <f t="shared" si="196"/>
        <v>1</v>
      </c>
      <c r="T276" s="112"/>
      <c r="U276" s="112"/>
      <c r="V276" s="112"/>
    </row>
    <row r="277" spans="1:23" ht="12.75" hidden="1" customHeight="1" outlineLevel="1" x14ac:dyDescent="0.25">
      <c r="A277" s="159" t="str">
        <f>'2-Expenditures'!A277</f>
        <v>Y</v>
      </c>
      <c r="B277" s="342" t="str">
        <f ca="1">IF(A277="N",B276,IF(LEN(B276)&lt;&gt;1,"A",IFERROR(CHAR(CODE(LOOKUP(2,1/($B$271:OFFSET(B277,-1,0)&lt;&gt;""),$B$271:OFFSET(B277,-1,0)))+1),"A")))</f>
        <v>F</v>
      </c>
      <c r="C277" s="449" t="str">
        <f>'2-Expenditures'!C277</f>
        <v>2WD Travel Mileage</v>
      </c>
      <c r="D277" s="459"/>
      <c r="E277" s="145">
        <f t="shared" si="186"/>
        <v>0</v>
      </c>
      <c r="F277" s="145">
        <f t="shared" si="187"/>
        <v>0</v>
      </c>
      <c r="G277" s="145">
        <f t="shared" si="188"/>
        <v>0</v>
      </c>
      <c r="H277" s="145">
        <f t="shared" si="189"/>
        <v>0</v>
      </c>
      <c r="I277" s="143">
        <f>'2-Expenditures'!I277</f>
        <v>0</v>
      </c>
      <c r="J277" s="410"/>
      <c r="K277" s="153">
        <f t="shared" si="195"/>
        <v>0</v>
      </c>
      <c r="L277" s="537" t="s">
        <v>1586</v>
      </c>
      <c r="M277" s="156" t="b">
        <f t="shared" si="190"/>
        <v>1</v>
      </c>
      <c r="O277" s="392">
        <f t="shared" si="191"/>
        <v>1</v>
      </c>
      <c r="P277" s="392">
        <f t="shared" si="192"/>
        <v>0</v>
      </c>
      <c r="Q277" s="392">
        <f t="shared" si="193"/>
        <v>0</v>
      </c>
      <c r="R277" s="392">
        <f t="shared" si="194"/>
        <v>0</v>
      </c>
      <c r="S277" s="393" t="b">
        <f t="shared" si="196"/>
        <v>1</v>
      </c>
      <c r="T277" s="112"/>
      <c r="U277" s="112"/>
      <c r="V277" s="112"/>
    </row>
    <row r="278" spans="1:23" ht="12.75" hidden="1" customHeight="1" outlineLevel="1" x14ac:dyDescent="0.25">
      <c r="A278" s="159" t="str">
        <f>'2-Expenditures'!A278</f>
        <v>Y</v>
      </c>
      <c r="B278" s="342" t="str">
        <f ca="1">IF(A278="N",B277,IF(LEN(B277)&lt;&gt;1,"A",IFERROR(CHAR(CODE(LOOKUP(2,1/($B$271:OFFSET(B278,-1,0)&lt;&gt;""),$B$271:OFFSET(B278,-1,0)))+1),"A")))</f>
        <v>G</v>
      </c>
      <c r="C278" s="449" t="str">
        <f>'2-Expenditures'!C278</f>
        <v>4WD Travel Mileage</v>
      </c>
      <c r="D278" s="459"/>
      <c r="E278" s="145">
        <f t="shared" si="186"/>
        <v>0</v>
      </c>
      <c r="F278" s="145">
        <f t="shared" si="187"/>
        <v>0</v>
      </c>
      <c r="G278" s="145">
        <f t="shared" si="188"/>
        <v>0</v>
      </c>
      <c r="H278" s="145">
        <f t="shared" si="189"/>
        <v>0</v>
      </c>
      <c r="I278" s="143">
        <f>'2-Expenditures'!I278</f>
        <v>0</v>
      </c>
      <c r="J278" s="410"/>
      <c r="K278" s="153">
        <f t="shared" si="195"/>
        <v>0</v>
      </c>
      <c r="L278" s="537" t="s">
        <v>1586</v>
      </c>
      <c r="M278" s="156" t="b">
        <f t="shared" si="190"/>
        <v>1</v>
      </c>
      <c r="O278" s="392">
        <f t="shared" si="191"/>
        <v>1</v>
      </c>
      <c r="P278" s="392">
        <f t="shared" si="192"/>
        <v>0</v>
      </c>
      <c r="Q278" s="392">
        <f t="shared" si="193"/>
        <v>0</v>
      </c>
      <c r="R278" s="392">
        <f t="shared" si="194"/>
        <v>0</v>
      </c>
      <c r="S278" s="393" t="b">
        <f t="shared" si="196"/>
        <v>1</v>
      </c>
      <c r="T278" s="112"/>
      <c r="U278" s="112"/>
      <c r="V278" s="112"/>
    </row>
    <row r="279" spans="1:23" ht="12.75" hidden="1" customHeight="1" outlineLevel="2" x14ac:dyDescent="0.25">
      <c r="A279" s="159" t="str">
        <f>'2-Expenditures'!A279</f>
        <v>N</v>
      </c>
      <c r="B279" s="342" t="str">
        <f ca="1">IF(A279="N",B278,IF(LEN(B278)&lt;&gt;1,"A",IFERROR(CHAR(CODE(LOOKUP(2,1/($B$271:OFFSET(B279,-1,0)&lt;&gt;""),$B$271:OFFSET(B279,-1,0)))+1),"A")))</f>
        <v>G</v>
      </c>
      <c r="C279" s="449" t="str">
        <f>'2-Expenditures'!C279</f>
        <v>GenTax Programming</v>
      </c>
      <c r="D279" s="459"/>
      <c r="E279" s="145">
        <f t="shared" si="186"/>
        <v>0</v>
      </c>
      <c r="F279" s="145">
        <f t="shared" si="187"/>
        <v>0</v>
      </c>
      <c r="G279" s="145">
        <f t="shared" si="188"/>
        <v>0</v>
      </c>
      <c r="H279" s="145">
        <f t="shared" si="189"/>
        <v>0</v>
      </c>
      <c r="I279" s="143">
        <f>'2-Expenditures'!I279</f>
        <v>0</v>
      </c>
      <c r="J279" s="410"/>
      <c r="K279" s="153">
        <f t="shared" si="195"/>
        <v>0</v>
      </c>
      <c r="L279" s="537" t="s">
        <v>1586</v>
      </c>
      <c r="M279" s="156" t="b">
        <f t="shared" si="190"/>
        <v>1</v>
      </c>
      <c r="O279" s="392">
        <f t="shared" si="191"/>
        <v>1</v>
      </c>
      <c r="P279" s="392">
        <f t="shared" si="192"/>
        <v>0</v>
      </c>
      <c r="Q279" s="392">
        <f t="shared" si="193"/>
        <v>0</v>
      </c>
      <c r="R279" s="392">
        <f t="shared" si="194"/>
        <v>0</v>
      </c>
      <c r="S279" s="393" t="b">
        <f t="shared" si="196"/>
        <v>1</v>
      </c>
      <c r="T279" s="102"/>
      <c r="U279" s="102"/>
      <c r="V279" s="102"/>
    </row>
    <row r="280" spans="1:23" s="110" customFormat="1" ht="12.75" hidden="1" customHeight="1" outlineLevel="2" x14ac:dyDescent="0.25">
      <c r="A280" s="159" t="str">
        <f>'2-Expenditures'!A280</f>
        <v>N</v>
      </c>
      <c r="B280" s="342" t="str">
        <f ca="1">IF(A280="N",B279,IF(LEN(B279)&lt;&gt;1,"A",IFERROR(CHAR(CODE(LOOKUP(2,1/($B$271:OFFSET(B280,-1,0)&lt;&gt;""),$B$271:OFFSET(B280,-1,0)))+1),"A")))</f>
        <v>G</v>
      </c>
      <c r="C280" s="449" t="str">
        <f>'2-Expenditures'!C280</f>
        <v>ISD Programming Support</v>
      </c>
      <c r="D280" s="459"/>
      <c r="E280" s="145">
        <f t="shared" si="186"/>
        <v>0</v>
      </c>
      <c r="F280" s="145">
        <f t="shared" si="187"/>
        <v>0</v>
      </c>
      <c r="G280" s="145">
        <f t="shared" si="188"/>
        <v>0</v>
      </c>
      <c r="H280" s="145">
        <f t="shared" si="189"/>
        <v>0</v>
      </c>
      <c r="I280" s="143">
        <f>'2-Expenditures'!I280</f>
        <v>0</v>
      </c>
      <c r="J280" s="410"/>
      <c r="K280" s="153">
        <f t="shared" si="195"/>
        <v>0</v>
      </c>
      <c r="L280" s="537" t="s">
        <v>1586</v>
      </c>
      <c r="M280" s="156" t="b">
        <f t="shared" si="190"/>
        <v>1</v>
      </c>
      <c r="N280"/>
      <c r="O280" s="392">
        <f t="shared" si="191"/>
        <v>1</v>
      </c>
      <c r="P280" s="392">
        <f t="shared" si="192"/>
        <v>0</v>
      </c>
      <c r="Q280" s="392">
        <f t="shared" si="193"/>
        <v>0</v>
      </c>
      <c r="R280" s="392">
        <f t="shared" si="194"/>
        <v>0</v>
      </c>
      <c r="S280" s="393" t="b">
        <f t="shared" si="196"/>
        <v>1</v>
      </c>
      <c r="T280" s="112"/>
      <c r="U280" s="112"/>
      <c r="V280" s="112"/>
      <c r="W280" s="112"/>
    </row>
    <row r="281" spans="1:23" s="110" customFormat="1" ht="12.75" hidden="1" customHeight="1" outlineLevel="2" x14ac:dyDescent="0.25">
      <c r="A281" s="159" t="str">
        <f>'2-Expenditures'!A281</f>
        <v>N</v>
      </c>
      <c r="B281" s="342" t="str">
        <f ca="1">IF(A281="N",B280,IF(LEN(B280)&lt;&gt;1,"A",IFERROR(CHAR(CODE(LOOKUP(2,1/($B$271:OFFSET(B281,-1,0)&lt;&gt;""),$B$271:OFFSET(B281,-1,0)))+1),"A")))</f>
        <v>G</v>
      </c>
      <c r="C281" s="449" t="str">
        <f>'2-Expenditures'!C281</f>
        <v>Office of Research and Analysis</v>
      </c>
      <c r="D281" s="459"/>
      <c r="E281" s="145">
        <f t="shared" si="186"/>
        <v>0</v>
      </c>
      <c r="F281" s="145">
        <f t="shared" si="187"/>
        <v>0</v>
      </c>
      <c r="G281" s="145">
        <f t="shared" si="188"/>
        <v>0</v>
      </c>
      <c r="H281" s="145">
        <f t="shared" si="189"/>
        <v>0</v>
      </c>
      <c r="I281" s="143">
        <f>'2-Expenditures'!I281</f>
        <v>0</v>
      </c>
      <c r="J281" s="410"/>
      <c r="K281" s="153">
        <f t="shared" si="195"/>
        <v>0</v>
      </c>
      <c r="L281" s="537" t="s">
        <v>1586</v>
      </c>
      <c r="M281" s="156" t="b">
        <f t="shared" si="190"/>
        <v>1</v>
      </c>
      <c r="N281"/>
      <c r="O281" s="392">
        <f t="shared" si="191"/>
        <v>1</v>
      </c>
      <c r="P281" s="392">
        <f t="shared" si="192"/>
        <v>0</v>
      </c>
      <c r="Q281" s="392">
        <f t="shared" si="193"/>
        <v>0</v>
      </c>
      <c r="R281" s="392">
        <f t="shared" si="194"/>
        <v>0</v>
      </c>
      <c r="S281" s="393" t="b">
        <f t="shared" si="196"/>
        <v>1</v>
      </c>
      <c r="T281" s="112"/>
      <c r="U281" s="112"/>
      <c r="V281" s="112"/>
      <c r="W281" s="112"/>
    </row>
    <row r="282" spans="1:23" s="110" customFormat="1" ht="12.75" hidden="1" customHeight="1" outlineLevel="2" x14ac:dyDescent="0.25">
      <c r="A282" s="159" t="str">
        <f>'2-Expenditures'!A282</f>
        <v>N</v>
      </c>
      <c r="B282" s="342" t="str">
        <f ca="1">IF(A282="N",B281,IF(LEN(B281)&lt;&gt;1,"A",IFERROR(CHAR(CODE(LOOKUP(2,1/($B$271:OFFSET(B282,-1,0)&lt;&gt;""),$B$271:OFFSET(B282,-1,0)))+1),"A")))</f>
        <v>G</v>
      </c>
      <c r="C282" s="449" t="str">
        <f>'2-Expenditures'!C282</f>
        <v>User Acceptance Testing</v>
      </c>
      <c r="D282" s="459"/>
      <c r="E282" s="145">
        <f t="shared" si="186"/>
        <v>0</v>
      </c>
      <c r="F282" s="145">
        <f t="shared" si="187"/>
        <v>0</v>
      </c>
      <c r="G282" s="145">
        <f t="shared" si="188"/>
        <v>0</v>
      </c>
      <c r="H282" s="145">
        <f t="shared" si="189"/>
        <v>0</v>
      </c>
      <c r="I282" s="143">
        <f>'2-Expenditures'!I282</f>
        <v>0</v>
      </c>
      <c r="J282" s="410"/>
      <c r="K282" s="153">
        <f t="shared" si="195"/>
        <v>0</v>
      </c>
      <c r="L282" s="537" t="s">
        <v>1586</v>
      </c>
      <c r="M282" s="156" t="b">
        <f t="shared" si="190"/>
        <v>1</v>
      </c>
      <c r="N282"/>
      <c r="O282" s="392">
        <f t="shared" si="191"/>
        <v>1</v>
      </c>
      <c r="P282" s="392">
        <f t="shared" si="192"/>
        <v>0</v>
      </c>
      <c r="Q282" s="392">
        <f t="shared" si="193"/>
        <v>0</v>
      </c>
      <c r="R282" s="392">
        <f t="shared" si="194"/>
        <v>0</v>
      </c>
      <c r="S282" s="393" t="b">
        <f t="shared" si="196"/>
        <v>1</v>
      </c>
      <c r="T282" s="112"/>
      <c r="U282" s="112"/>
      <c r="V282" s="112"/>
      <c r="W282" s="112"/>
    </row>
    <row r="283" spans="1:23" s="110" customFormat="1" ht="12.75" hidden="1" customHeight="1" outlineLevel="2" x14ac:dyDescent="0.25">
      <c r="A283" s="159" t="str">
        <f>'2-Expenditures'!A283</f>
        <v>N</v>
      </c>
      <c r="B283" s="342" t="str">
        <f ca="1">IF(A283="N",B282,IF(LEN(B282)&lt;&gt;1,"A",IFERROR(CHAR(CODE(LOOKUP(2,1/($B$271:OFFSET(B283,-1,0)&lt;&gt;""),$B$271:OFFSET(B283,-1,0)))+1),"A")))</f>
        <v>G</v>
      </c>
      <c r="C283" s="450" t="str">
        <f>'2-Expenditures'!C283</f>
        <v>DRIVES Programming (Out Years)</v>
      </c>
      <c r="D283" s="460"/>
      <c r="E283" s="145">
        <f t="shared" si="186"/>
        <v>0</v>
      </c>
      <c r="F283" s="145">
        <f t="shared" si="187"/>
        <v>0</v>
      </c>
      <c r="G283" s="145">
        <f t="shared" si="188"/>
        <v>0</v>
      </c>
      <c r="H283" s="145">
        <f t="shared" si="189"/>
        <v>0</v>
      </c>
      <c r="I283" s="143">
        <f>'2-Expenditures'!I283</f>
        <v>0</v>
      </c>
      <c r="J283" s="410"/>
      <c r="K283" s="153">
        <f t="shared" si="195"/>
        <v>0</v>
      </c>
      <c r="L283" s="537" t="s">
        <v>1586</v>
      </c>
      <c r="M283" s="156" t="b">
        <f t="shared" si="190"/>
        <v>1</v>
      </c>
      <c r="N283"/>
      <c r="O283" s="392">
        <f t="shared" si="191"/>
        <v>1</v>
      </c>
      <c r="P283" s="392">
        <f t="shared" si="192"/>
        <v>0</v>
      </c>
      <c r="Q283" s="392">
        <f t="shared" si="193"/>
        <v>0</v>
      </c>
      <c r="R283" s="392">
        <f t="shared" si="194"/>
        <v>0</v>
      </c>
      <c r="S283" s="393" t="b">
        <f t="shared" si="196"/>
        <v>1</v>
      </c>
      <c r="T283" s="112"/>
      <c r="U283" s="112"/>
      <c r="V283" s="112"/>
      <c r="W283" s="112"/>
    </row>
    <row r="284" spans="1:23" s="110" customFormat="1" ht="12.75" hidden="1" customHeight="1" outlineLevel="1" x14ac:dyDescent="0.25">
      <c r="A284" s="159" t="str">
        <f>'2-Expenditures'!A284</f>
        <v>N</v>
      </c>
      <c r="B284" s="342" t="str">
        <f ca="1">IF(A284="N",B283,IF(LEN(B283)&lt;&gt;1,"A",IFERROR(CHAR(CODE(LOOKUP(2,1/($B$271:OFFSET(B284,-1,0)&lt;&gt;""),$B$271:OFFSET(B284,-1,0)))+1),"A")))</f>
        <v>G</v>
      </c>
      <c r="C284" s="450">
        <f>'2-Expenditures'!C284</f>
        <v>0</v>
      </c>
      <c r="D284" s="460"/>
      <c r="E284" s="145">
        <f t="shared" si="186"/>
        <v>0</v>
      </c>
      <c r="F284" s="145">
        <f t="shared" si="187"/>
        <v>0</v>
      </c>
      <c r="G284" s="145">
        <f t="shared" si="188"/>
        <v>0</v>
      </c>
      <c r="H284" s="145">
        <f t="shared" si="189"/>
        <v>0</v>
      </c>
      <c r="I284" s="143">
        <f>'2-Expenditures'!I284</f>
        <v>0</v>
      </c>
      <c r="J284" s="410"/>
      <c r="K284" s="153">
        <f t="shared" si="195"/>
        <v>0</v>
      </c>
      <c r="L284" s="537" t="s">
        <v>1586</v>
      </c>
      <c r="M284" s="156" t="b">
        <f t="shared" si="190"/>
        <v>1</v>
      </c>
      <c r="N284"/>
      <c r="O284" s="392">
        <f t="shared" si="191"/>
        <v>1</v>
      </c>
      <c r="P284" s="392">
        <f t="shared" si="192"/>
        <v>0</v>
      </c>
      <c r="Q284" s="392">
        <f t="shared" si="193"/>
        <v>0</v>
      </c>
      <c r="R284" s="392">
        <f t="shared" si="194"/>
        <v>0</v>
      </c>
      <c r="S284" s="393" t="b">
        <f t="shared" si="196"/>
        <v>1</v>
      </c>
      <c r="T284" s="112"/>
      <c r="U284" s="112"/>
      <c r="V284" s="112"/>
      <c r="W284" s="112"/>
    </row>
    <row r="285" spans="1:23" s="110" customFormat="1" ht="12.75" hidden="1" customHeight="1" outlineLevel="1" thickBot="1" x14ac:dyDescent="0.3">
      <c r="A285" s="159" t="str">
        <f>'2-Expenditures'!A285</f>
        <v>N</v>
      </c>
      <c r="B285" s="342" t="str">
        <f ca="1">IF(A285="N",B284,IF(LEN(B284)&lt;&gt;1,"A",IFERROR(CHAR(CODE(LOOKUP(2,1/($B$271:OFFSET(B285,-1,0)&lt;&gt;""),$B$271:OFFSET(B285,-1,0)))+1),"A")))</f>
        <v>G</v>
      </c>
      <c r="C285" s="450">
        <f>'2-Expenditures'!C285</f>
        <v>0</v>
      </c>
      <c r="D285" s="460"/>
      <c r="E285" s="145">
        <f t="shared" si="186"/>
        <v>0</v>
      </c>
      <c r="F285" s="145">
        <f t="shared" si="187"/>
        <v>0</v>
      </c>
      <c r="G285" s="145">
        <f t="shared" si="188"/>
        <v>0</v>
      </c>
      <c r="H285" s="145">
        <f t="shared" si="189"/>
        <v>0</v>
      </c>
      <c r="I285" s="143">
        <f>'2-Expenditures'!I285</f>
        <v>0</v>
      </c>
      <c r="J285" s="424"/>
      <c r="K285" s="153">
        <f t="shared" si="195"/>
        <v>0</v>
      </c>
      <c r="L285" s="537" t="s">
        <v>1586</v>
      </c>
      <c r="M285" s="156" t="b">
        <f t="shared" si="190"/>
        <v>1</v>
      </c>
      <c r="N285"/>
      <c r="O285" s="392">
        <f t="shared" si="191"/>
        <v>1</v>
      </c>
      <c r="P285" s="392">
        <f t="shared" si="192"/>
        <v>0</v>
      </c>
      <c r="Q285" s="392">
        <f t="shared" si="193"/>
        <v>0</v>
      </c>
      <c r="R285" s="392">
        <f t="shared" si="194"/>
        <v>0</v>
      </c>
      <c r="S285" s="393" t="b">
        <f t="shared" si="196"/>
        <v>1</v>
      </c>
      <c r="T285" s="112"/>
      <c r="U285" s="112"/>
      <c r="V285" s="112"/>
      <c r="W285" s="304"/>
    </row>
    <row r="286" spans="1:23" s="110" customFormat="1" ht="13.8" hidden="1" outlineLevel="1" thickTop="1" x14ac:dyDescent="0.25">
      <c r="A286" s="159">
        <f>'2-Expenditures'!A286</f>
        <v>0</v>
      </c>
      <c r="B286" s="344" t="str">
        <f ca="1">IFERROR(CHAR(CODE(LOOKUP(2,1/(B272:OFFSET(B286,-1,0)&lt;&gt;""),B272:OFFSET(B286,-1,0)))+1),"A")</f>
        <v>H</v>
      </c>
      <c r="C286" s="451" t="s">
        <v>1616</v>
      </c>
      <c r="D286" s="461"/>
      <c r="E286" s="366">
        <f ca="1">SUMIFS(E272:OFFSET(E286,-1,0),$A272:OFFSET($A286,-1,0),"Y")</f>
        <v>0</v>
      </c>
      <c r="F286" s="366">
        <f ca="1">SUMIFS(F272:OFFSET(F286,-1,0),$A272:OFFSET($A286,-1,0),"Y")</f>
        <v>0</v>
      </c>
      <c r="G286" s="366">
        <f ca="1">SUMIFS(G272:OFFSET(G286,-1,0),$A272:OFFSET($A286,-1,0),"Y")</f>
        <v>0</v>
      </c>
      <c r="H286" s="366">
        <f ca="1">SUMIFS(H272:OFFSET(H286,-1,0),$A272:OFFSET($A286,-1,0),"Y")</f>
        <v>0</v>
      </c>
      <c r="I286" s="366">
        <f ca="1">SUMIFS(I272:OFFSET(I286,-1,0),$A272:OFFSET($A286,-1,0),"Y")</f>
        <v>0</v>
      </c>
      <c r="J286" s="366">
        <f ca="1">SUMIFS(J272:OFFSET(J286,-1,0),$A272:OFFSET($A286,-1,0),"Y")</f>
        <v>0</v>
      </c>
      <c r="K286" s="366">
        <f ca="1">SUMIFS(K272:OFFSET(K286,-1,0),$A272:OFFSET($A286,-1,0),"Y")</f>
        <v>0</v>
      </c>
      <c r="L286" s="370"/>
      <c r="M286" s="368" t="b">
        <f t="shared" ca="1" si="190"/>
        <v>1</v>
      </c>
      <c r="N286"/>
      <c r="O286" s="392">
        <f ca="1">IF($I286&gt;0,E286/$I286,E$2)</f>
        <v>1</v>
      </c>
      <c r="P286" s="392">
        <f t="shared" ref="P286" ca="1" si="197">IF($I286&gt;0,F286/$I286,F$2)</f>
        <v>0</v>
      </c>
      <c r="Q286" s="392">
        <f t="shared" ref="Q286" ca="1" si="198">IF($I286&gt;0,G286/$I286,G$2)</f>
        <v>0</v>
      </c>
      <c r="R286" s="392">
        <f t="shared" ref="R286" ca="1" si="199">IF($I286&gt;0,H286/$I286,H$2)</f>
        <v>0</v>
      </c>
      <c r="S286" s="390" t="b">
        <f t="shared" ref="S286" ca="1" si="200">SUM(O286:R286)=1</f>
        <v>1</v>
      </c>
      <c r="T286" s="173" t="s">
        <v>1852</v>
      </c>
      <c r="U286" s="173"/>
      <c r="V286" s="173"/>
      <c r="W286" s="112"/>
    </row>
    <row r="287" spans="1:23" s="110" customFormat="1" hidden="1" outlineLevel="1" x14ac:dyDescent="0.25">
      <c r="A287" s="159">
        <f>'2-Expenditures'!A287</f>
        <v>0</v>
      </c>
      <c r="B287" s="112"/>
      <c r="C287" s="112"/>
      <c r="D287" s="112"/>
      <c r="E287" s="112"/>
      <c r="F287" s="112"/>
      <c r="G287" s="112"/>
      <c r="H287" s="112"/>
      <c r="I287" s="112"/>
      <c r="J287" s="112"/>
      <c r="K287" s="112"/>
      <c r="L287" s="535"/>
      <c r="M287" s="112"/>
      <c r="N287"/>
      <c r="O287" s="486"/>
      <c r="P287" s="486"/>
      <c r="Q287" s="486"/>
      <c r="R287" s="486"/>
      <c r="S287" s="381"/>
      <c r="T287" s="112"/>
      <c r="U287" s="112"/>
      <c r="V287" s="112"/>
      <c r="W287" s="112"/>
    </row>
    <row r="288" spans="1:23" s="301" customFormat="1" ht="19.95" hidden="1" customHeight="1" outlineLevel="1" x14ac:dyDescent="0.25">
      <c r="A288" s="313">
        <f>'2-Expenditures'!A288</f>
        <v>0</v>
      </c>
      <c r="B288" s="114" t="s">
        <v>1898</v>
      </c>
      <c r="C288" s="363"/>
      <c r="D288" s="363"/>
      <c r="E288" s="363"/>
      <c r="F288" s="363"/>
      <c r="G288" s="363"/>
      <c r="H288" s="363"/>
      <c r="I288" s="363"/>
      <c r="J288" s="363"/>
      <c r="K288" s="363"/>
      <c r="L288" s="363"/>
      <c r="M288" s="363"/>
      <c r="N288"/>
      <c r="O288" s="488"/>
      <c r="P288" s="488"/>
      <c r="Q288" s="488"/>
      <c r="R288" s="488"/>
      <c r="S288" s="303"/>
      <c r="T288" s="304"/>
      <c r="U288" s="304"/>
      <c r="V288" s="304"/>
      <c r="W288" s="112"/>
    </row>
    <row r="289" spans="1:23" s="110" customFormat="1" ht="25.5" hidden="1" customHeight="1" outlineLevel="1" x14ac:dyDescent="0.25">
      <c r="A289" s="159" t="str">
        <f>'2-Expenditures'!A289</f>
        <v>Include?</v>
      </c>
      <c r="B289" s="339" t="s">
        <v>1612</v>
      </c>
      <c r="C289" s="382" t="s">
        <v>1613</v>
      </c>
      <c r="D289" s="462"/>
      <c r="E289" s="414" t="s">
        <v>1589</v>
      </c>
      <c r="F289" s="414" t="s">
        <v>1590</v>
      </c>
      <c r="G289" s="414" t="s">
        <v>1591</v>
      </c>
      <c r="H289" s="414" t="s">
        <v>1592</v>
      </c>
      <c r="I289" s="415" t="s">
        <v>1609</v>
      </c>
      <c r="J289" s="412" t="s">
        <v>1588</v>
      </c>
      <c r="K289" s="341" t="s">
        <v>1633</v>
      </c>
      <c r="L289" s="546" t="s">
        <v>1632</v>
      </c>
      <c r="M289" s="415" t="s">
        <v>1724</v>
      </c>
      <c r="N289"/>
      <c r="O289" s="387" t="s">
        <v>1589</v>
      </c>
      <c r="P289" s="387" t="s">
        <v>1590</v>
      </c>
      <c r="Q289" s="387" t="s">
        <v>1591</v>
      </c>
      <c r="R289" s="387" t="s">
        <v>1592</v>
      </c>
      <c r="S289" s="388" t="s">
        <v>1724</v>
      </c>
      <c r="T289" s="112"/>
      <c r="U289" s="112"/>
      <c r="V289" s="112"/>
      <c r="W289" s="112"/>
    </row>
    <row r="290" spans="1:23" s="110" customFormat="1" ht="12.75" hidden="1" customHeight="1" outlineLevel="1" x14ac:dyDescent="0.25">
      <c r="A290" s="159" t="str">
        <f>'2-Expenditures'!A290</f>
        <v>Y</v>
      </c>
      <c r="B290" s="342" t="str">
        <f ca="1">IF(A290="N",B289,IF(LEN(B289)&lt;&gt;1,"A",IFERROR(CHAR(CODE(LOOKUP(2,1/($B$289:OFFSET(B290,-1,0)&lt;&gt;""),$B$289:OFFSET(B290,-1,0)))+1),"A")))</f>
        <v>A</v>
      </c>
      <c r="C290" s="464">
        <f>'2-Expenditures'!C290</f>
        <v>0</v>
      </c>
      <c r="D290" s="463"/>
      <c r="E290" s="145">
        <f t="shared" ref="E290:E304" si="201">$I290*O290</f>
        <v>0</v>
      </c>
      <c r="F290" s="145">
        <f t="shared" ref="F290:F304" si="202">$I290*P290</f>
        <v>0</v>
      </c>
      <c r="G290" s="145">
        <f t="shared" ref="G290:G304" si="203">$I290*Q290</f>
        <v>0</v>
      </c>
      <c r="H290" s="145">
        <f t="shared" ref="H290:H304" si="204">$I290*R290</f>
        <v>0</v>
      </c>
      <c r="I290" s="143">
        <f>'2-Expenditures'!I290</f>
        <v>0</v>
      </c>
      <c r="J290" s="423"/>
      <c r="K290" s="419">
        <f>SUM(I290:J290)</f>
        <v>0</v>
      </c>
      <c r="L290" s="538"/>
      <c r="M290" s="156" t="b">
        <f t="shared" ref="M290:M305" si="205">SUM(E290:H290)=I290</f>
        <v>1</v>
      </c>
      <c r="N290"/>
      <c r="O290" s="392">
        <f t="shared" ref="O290:O304" si="206">E$2</f>
        <v>1</v>
      </c>
      <c r="P290" s="392">
        <f t="shared" ref="P290:P304" si="207">F$2</f>
        <v>0</v>
      </c>
      <c r="Q290" s="392">
        <f t="shared" ref="Q290:Q304" si="208">G$2</f>
        <v>0</v>
      </c>
      <c r="R290" s="392">
        <f t="shared" ref="R290:R304" si="209">H$2</f>
        <v>0</v>
      </c>
      <c r="S290" s="393" t="b">
        <f>SUM(O290:R290)=1</f>
        <v>1</v>
      </c>
      <c r="T290" s="104"/>
      <c r="U290" s="104"/>
      <c r="V290" s="104"/>
      <c r="W290" s="112"/>
    </row>
    <row r="291" spans="1:23" s="110" customFormat="1" ht="12.75" hidden="1" customHeight="1" outlineLevel="1" x14ac:dyDescent="0.25">
      <c r="A291" s="159" t="str">
        <f>'2-Expenditures'!A291</f>
        <v>Y</v>
      </c>
      <c r="B291" s="342" t="str">
        <f ca="1">IF(A291="N",B290,IF(LEN(B290)&lt;&gt;1,"A",IFERROR(CHAR(CODE(LOOKUP(2,1/($B$289:OFFSET(B291,-1,0)&lt;&gt;""),$B$289:OFFSET(B291,-1,0)))+1),"A")))</f>
        <v>B</v>
      </c>
      <c r="C291" s="464">
        <f>'2-Expenditures'!C291</f>
        <v>0</v>
      </c>
      <c r="D291" s="463"/>
      <c r="E291" s="145">
        <f t="shared" si="201"/>
        <v>0</v>
      </c>
      <c r="F291" s="145">
        <f t="shared" si="202"/>
        <v>0</v>
      </c>
      <c r="G291" s="145">
        <f t="shared" si="203"/>
        <v>0</v>
      </c>
      <c r="H291" s="145">
        <f t="shared" si="204"/>
        <v>0</v>
      </c>
      <c r="I291" s="143">
        <f>'2-Expenditures'!I291</f>
        <v>0</v>
      </c>
      <c r="J291" s="410"/>
      <c r="K291" s="153">
        <f>SUM(I291:J291)</f>
        <v>0</v>
      </c>
      <c r="L291" s="538"/>
      <c r="M291" s="156" t="b">
        <f t="shared" si="205"/>
        <v>1</v>
      </c>
      <c r="N291"/>
      <c r="O291" s="392">
        <f t="shared" si="206"/>
        <v>1</v>
      </c>
      <c r="P291" s="392">
        <f t="shared" si="207"/>
        <v>0</v>
      </c>
      <c r="Q291" s="392">
        <f t="shared" si="208"/>
        <v>0</v>
      </c>
      <c r="R291" s="392">
        <f t="shared" si="209"/>
        <v>0</v>
      </c>
      <c r="S291" s="393" t="b">
        <f t="shared" ref="S291:S304" si="210">SUM(O291:R291)=1</f>
        <v>1</v>
      </c>
      <c r="T291" s="104"/>
      <c r="U291" s="104"/>
      <c r="V291" s="104"/>
      <c r="W291" s="112"/>
    </row>
    <row r="292" spans="1:23" s="110" customFormat="1" ht="12.75" hidden="1" customHeight="1" outlineLevel="1" x14ac:dyDescent="0.25">
      <c r="A292" s="159" t="str">
        <f>'2-Expenditures'!A292</f>
        <v>Y</v>
      </c>
      <c r="B292" s="342" t="str">
        <f ca="1">IF(A292="N",B291,IF(LEN(B291)&lt;&gt;1,"A",IFERROR(CHAR(CODE(LOOKUP(2,1/($B$289:OFFSET(B292,-1,0)&lt;&gt;""),$B$289:OFFSET(B292,-1,0)))+1),"A")))</f>
        <v>C</v>
      </c>
      <c r="C292" s="464">
        <f>'2-Expenditures'!C292</f>
        <v>0</v>
      </c>
      <c r="D292" s="463"/>
      <c r="E292" s="145">
        <f t="shared" si="201"/>
        <v>0</v>
      </c>
      <c r="F292" s="145">
        <f t="shared" si="202"/>
        <v>0</v>
      </c>
      <c r="G292" s="145">
        <f t="shared" si="203"/>
        <v>0</v>
      </c>
      <c r="H292" s="145">
        <f t="shared" si="204"/>
        <v>0</v>
      </c>
      <c r="I292" s="143">
        <f>'2-Expenditures'!I292</f>
        <v>0</v>
      </c>
      <c r="J292" s="410"/>
      <c r="K292" s="153">
        <f>SUM(I292:J292)</f>
        <v>0</v>
      </c>
      <c r="L292" s="538"/>
      <c r="M292" s="156" t="b">
        <f t="shared" si="205"/>
        <v>1</v>
      </c>
      <c r="N292"/>
      <c r="O292" s="392">
        <f t="shared" si="206"/>
        <v>1</v>
      </c>
      <c r="P292" s="392">
        <f t="shared" si="207"/>
        <v>0</v>
      </c>
      <c r="Q292" s="392">
        <f t="shared" si="208"/>
        <v>0</v>
      </c>
      <c r="R292" s="392">
        <f t="shared" si="209"/>
        <v>0</v>
      </c>
      <c r="S292" s="393" t="b">
        <f t="shared" si="210"/>
        <v>1</v>
      </c>
      <c r="T292" s="112"/>
      <c r="U292" s="112"/>
      <c r="V292" s="112"/>
      <c r="W292" s="112"/>
    </row>
    <row r="293" spans="1:23" s="110" customFormat="1" ht="12.75" hidden="1" customHeight="1" outlineLevel="1" x14ac:dyDescent="0.25">
      <c r="A293" s="159" t="str">
        <f>'2-Expenditures'!A293</f>
        <v>Y</v>
      </c>
      <c r="B293" s="342" t="str">
        <f ca="1">IF(A293="N",B292,IF(LEN(B292)&lt;&gt;1,"A",IFERROR(CHAR(CODE(LOOKUP(2,1/($B$289:OFFSET(B293,-1,0)&lt;&gt;""),$B$289:OFFSET(B293,-1,0)))+1),"A")))</f>
        <v>D</v>
      </c>
      <c r="C293" s="464">
        <f>'2-Expenditures'!C293</f>
        <v>0</v>
      </c>
      <c r="D293" s="463"/>
      <c r="E293" s="145">
        <f t="shared" si="201"/>
        <v>0</v>
      </c>
      <c r="F293" s="145">
        <f t="shared" si="202"/>
        <v>0</v>
      </c>
      <c r="G293" s="145">
        <f t="shared" si="203"/>
        <v>0</v>
      </c>
      <c r="H293" s="145">
        <f t="shared" si="204"/>
        <v>0</v>
      </c>
      <c r="I293" s="143">
        <f>'2-Expenditures'!I293</f>
        <v>0</v>
      </c>
      <c r="J293" s="410"/>
      <c r="K293" s="153">
        <f>SUM(I293:J293)</f>
        <v>0</v>
      </c>
      <c r="L293" s="538"/>
      <c r="M293" s="156" t="b">
        <f t="shared" si="205"/>
        <v>1</v>
      </c>
      <c r="N293"/>
      <c r="O293" s="392">
        <f t="shared" si="206"/>
        <v>1</v>
      </c>
      <c r="P293" s="392">
        <f t="shared" si="207"/>
        <v>0</v>
      </c>
      <c r="Q293" s="392">
        <f t="shared" si="208"/>
        <v>0</v>
      </c>
      <c r="R293" s="392">
        <f t="shared" si="209"/>
        <v>0</v>
      </c>
      <c r="S293" s="393" t="b">
        <f t="shared" si="210"/>
        <v>1</v>
      </c>
      <c r="T293" s="112"/>
      <c r="U293" s="112"/>
      <c r="V293" s="112"/>
      <c r="W293" s="112"/>
    </row>
    <row r="294" spans="1:23" s="110" customFormat="1" ht="12.75" hidden="1" customHeight="1" outlineLevel="1" x14ac:dyDescent="0.25">
      <c r="A294" s="159" t="str">
        <f>'2-Expenditures'!A294</f>
        <v>Y</v>
      </c>
      <c r="B294" s="342" t="str">
        <f ca="1">IF(A294="N",B293,IF(LEN(B293)&lt;&gt;1,"A",IFERROR(CHAR(CODE(LOOKUP(2,1/($B$289:OFFSET(B294,-1,0)&lt;&gt;""),$B$289:OFFSET(B294,-1,0)))+1),"A")))</f>
        <v>E</v>
      </c>
      <c r="C294" s="464">
        <f>'2-Expenditures'!C294</f>
        <v>0</v>
      </c>
      <c r="D294" s="463"/>
      <c r="E294" s="145">
        <f t="shared" si="201"/>
        <v>0</v>
      </c>
      <c r="F294" s="145">
        <f t="shared" si="202"/>
        <v>0</v>
      </c>
      <c r="G294" s="145">
        <f t="shared" si="203"/>
        <v>0</v>
      </c>
      <c r="H294" s="145">
        <f t="shared" si="204"/>
        <v>0</v>
      </c>
      <c r="I294" s="143">
        <f>'2-Expenditures'!I294</f>
        <v>0</v>
      </c>
      <c r="J294" s="410"/>
      <c r="K294" s="153">
        <f>SUM(I294:J294)</f>
        <v>0</v>
      </c>
      <c r="L294" s="538"/>
      <c r="M294" s="156" t="b">
        <f t="shared" si="205"/>
        <v>1</v>
      </c>
      <c r="N294"/>
      <c r="O294" s="392">
        <f t="shared" si="206"/>
        <v>1</v>
      </c>
      <c r="P294" s="392">
        <f t="shared" si="207"/>
        <v>0</v>
      </c>
      <c r="Q294" s="392">
        <f t="shared" si="208"/>
        <v>0</v>
      </c>
      <c r="R294" s="392">
        <f t="shared" si="209"/>
        <v>0</v>
      </c>
      <c r="S294" s="393" t="b">
        <f t="shared" si="210"/>
        <v>1</v>
      </c>
      <c r="T294" s="112"/>
      <c r="U294" s="112"/>
      <c r="V294" s="112"/>
      <c r="W294" s="112"/>
    </row>
    <row r="295" spans="1:23" s="110" customFormat="1" ht="12.75" hidden="1" customHeight="1" outlineLevel="2" x14ac:dyDescent="0.25">
      <c r="A295" s="159" t="str">
        <f>'2-Expenditures'!A295</f>
        <v>N</v>
      </c>
      <c r="B295" s="342" t="str">
        <f ca="1">IF(A295="N",B294,IF(LEN(B294)&lt;&gt;1,"A",IFERROR(CHAR(CODE(LOOKUP(2,1/($B$289:OFFSET(B295,-1,0)&lt;&gt;""),$B$289:OFFSET(B295,-1,0)))+1),"A")))</f>
        <v>E</v>
      </c>
      <c r="C295" s="464">
        <f>'2-Expenditures'!C295</f>
        <v>0</v>
      </c>
      <c r="D295" s="463"/>
      <c r="E295" s="145">
        <f t="shared" si="201"/>
        <v>0</v>
      </c>
      <c r="F295" s="145">
        <f t="shared" si="202"/>
        <v>0</v>
      </c>
      <c r="G295" s="145">
        <f t="shared" si="203"/>
        <v>0</v>
      </c>
      <c r="H295" s="145">
        <f t="shared" si="204"/>
        <v>0</v>
      </c>
      <c r="I295" s="143">
        <f>'2-Expenditures'!I295</f>
        <v>0</v>
      </c>
      <c r="J295" s="410"/>
      <c r="K295" s="153">
        <f t="shared" ref="K295:K304" si="211">SUM(I295:J295)</f>
        <v>0</v>
      </c>
      <c r="L295" s="538"/>
      <c r="M295" s="156" t="b">
        <f t="shared" si="205"/>
        <v>1</v>
      </c>
      <c r="N295"/>
      <c r="O295" s="392">
        <f t="shared" si="206"/>
        <v>1</v>
      </c>
      <c r="P295" s="392">
        <f t="shared" si="207"/>
        <v>0</v>
      </c>
      <c r="Q295" s="392">
        <f t="shared" si="208"/>
        <v>0</v>
      </c>
      <c r="R295" s="392">
        <f t="shared" si="209"/>
        <v>0</v>
      </c>
      <c r="S295" s="393" t="b">
        <f t="shared" si="210"/>
        <v>1</v>
      </c>
      <c r="T295" s="112"/>
      <c r="U295" s="112"/>
      <c r="V295" s="112"/>
      <c r="W295" s="112"/>
    </row>
    <row r="296" spans="1:23" s="110" customFormat="1" ht="12.75" hidden="1" customHeight="1" outlineLevel="2" x14ac:dyDescent="0.25">
      <c r="A296" s="159" t="str">
        <f>'2-Expenditures'!A296</f>
        <v>N</v>
      </c>
      <c r="B296" s="342" t="str">
        <f ca="1">IF(A296="N",B295,IF(LEN(B295)&lt;&gt;1,"A",IFERROR(CHAR(CODE(LOOKUP(2,1/($B$289:OFFSET(B296,-1,0)&lt;&gt;""),$B$289:OFFSET(B296,-1,0)))+1),"A")))</f>
        <v>E</v>
      </c>
      <c r="C296" s="464">
        <f>'2-Expenditures'!C296</f>
        <v>0</v>
      </c>
      <c r="D296" s="463"/>
      <c r="E296" s="145">
        <f t="shared" si="201"/>
        <v>0</v>
      </c>
      <c r="F296" s="145">
        <f t="shared" si="202"/>
        <v>0</v>
      </c>
      <c r="G296" s="145">
        <f t="shared" si="203"/>
        <v>0</v>
      </c>
      <c r="H296" s="145">
        <f t="shared" si="204"/>
        <v>0</v>
      </c>
      <c r="I296" s="143">
        <f>'2-Expenditures'!I296</f>
        <v>0</v>
      </c>
      <c r="J296" s="410"/>
      <c r="K296" s="153">
        <f t="shared" si="211"/>
        <v>0</v>
      </c>
      <c r="L296" s="538"/>
      <c r="M296" s="156" t="b">
        <f t="shared" si="205"/>
        <v>1</v>
      </c>
      <c r="N296"/>
      <c r="O296" s="392">
        <f t="shared" si="206"/>
        <v>1</v>
      </c>
      <c r="P296" s="392">
        <f t="shared" si="207"/>
        <v>0</v>
      </c>
      <c r="Q296" s="392">
        <f t="shared" si="208"/>
        <v>0</v>
      </c>
      <c r="R296" s="392">
        <f t="shared" si="209"/>
        <v>0</v>
      </c>
      <c r="S296" s="393" t="b">
        <f t="shared" si="210"/>
        <v>1</v>
      </c>
      <c r="T296" s="112"/>
      <c r="U296" s="112"/>
      <c r="V296" s="112"/>
      <c r="W296" s="112"/>
    </row>
    <row r="297" spans="1:23" s="110" customFormat="1" ht="12.75" hidden="1" customHeight="1" outlineLevel="2" x14ac:dyDescent="0.25">
      <c r="A297" s="159" t="str">
        <f>'2-Expenditures'!A297</f>
        <v>N</v>
      </c>
      <c r="B297" s="342" t="str">
        <f ca="1">IF(A297="N",B296,IF(LEN(B296)&lt;&gt;1,"A",IFERROR(CHAR(CODE(LOOKUP(2,1/($B$289:OFFSET(B297,-1,0)&lt;&gt;""),$B$289:OFFSET(B297,-1,0)))+1),"A")))</f>
        <v>E</v>
      </c>
      <c r="C297" s="464">
        <f>'2-Expenditures'!C297</f>
        <v>0</v>
      </c>
      <c r="D297" s="463"/>
      <c r="E297" s="145">
        <f t="shared" si="201"/>
        <v>0</v>
      </c>
      <c r="F297" s="145">
        <f t="shared" si="202"/>
        <v>0</v>
      </c>
      <c r="G297" s="145">
        <f t="shared" si="203"/>
        <v>0</v>
      </c>
      <c r="H297" s="145">
        <f t="shared" si="204"/>
        <v>0</v>
      </c>
      <c r="I297" s="143">
        <f>'2-Expenditures'!I297</f>
        <v>0</v>
      </c>
      <c r="J297" s="410"/>
      <c r="K297" s="153">
        <f t="shared" si="211"/>
        <v>0</v>
      </c>
      <c r="L297" s="538"/>
      <c r="M297" s="156" t="b">
        <f t="shared" si="205"/>
        <v>1</v>
      </c>
      <c r="N297"/>
      <c r="O297" s="392">
        <f t="shared" si="206"/>
        <v>1</v>
      </c>
      <c r="P297" s="392">
        <f t="shared" si="207"/>
        <v>0</v>
      </c>
      <c r="Q297" s="392">
        <f t="shared" si="208"/>
        <v>0</v>
      </c>
      <c r="R297" s="392">
        <f t="shared" si="209"/>
        <v>0</v>
      </c>
      <c r="S297" s="393" t="b">
        <f t="shared" si="210"/>
        <v>1</v>
      </c>
      <c r="T297" s="112"/>
      <c r="U297" s="112"/>
      <c r="V297" s="112"/>
      <c r="W297" s="112"/>
    </row>
    <row r="298" spans="1:23" s="110" customFormat="1" ht="12.75" hidden="1" customHeight="1" outlineLevel="2" x14ac:dyDescent="0.25">
      <c r="A298" s="159" t="str">
        <f>'2-Expenditures'!A298</f>
        <v>N</v>
      </c>
      <c r="B298" s="342" t="str">
        <f ca="1">IF(A298="N",B297,IF(LEN(B297)&lt;&gt;1,"A",IFERROR(CHAR(CODE(LOOKUP(2,1/($B$289:OFFSET(B298,-1,0)&lt;&gt;""),$B$289:OFFSET(B298,-1,0)))+1),"A")))</f>
        <v>E</v>
      </c>
      <c r="C298" s="464">
        <f>'2-Expenditures'!C298</f>
        <v>0</v>
      </c>
      <c r="D298" s="463"/>
      <c r="E298" s="145">
        <f t="shared" si="201"/>
        <v>0</v>
      </c>
      <c r="F298" s="145">
        <f t="shared" si="202"/>
        <v>0</v>
      </c>
      <c r="G298" s="145">
        <f t="shared" si="203"/>
        <v>0</v>
      </c>
      <c r="H298" s="145">
        <f t="shared" si="204"/>
        <v>0</v>
      </c>
      <c r="I298" s="143">
        <f>'2-Expenditures'!I298</f>
        <v>0</v>
      </c>
      <c r="J298" s="410"/>
      <c r="K298" s="153">
        <f t="shared" si="211"/>
        <v>0</v>
      </c>
      <c r="L298" s="538"/>
      <c r="M298" s="156" t="b">
        <f t="shared" si="205"/>
        <v>1</v>
      </c>
      <c r="N298"/>
      <c r="O298" s="392">
        <f t="shared" si="206"/>
        <v>1</v>
      </c>
      <c r="P298" s="392">
        <f t="shared" si="207"/>
        <v>0</v>
      </c>
      <c r="Q298" s="392">
        <f t="shared" si="208"/>
        <v>0</v>
      </c>
      <c r="R298" s="392">
        <f t="shared" si="209"/>
        <v>0</v>
      </c>
      <c r="S298" s="393" t="b">
        <f t="shared" si="210"/>
        <v>1</v>
      </c>
      <c r="T298" s="112"/>
      <c r="U298" s="112"/>
      <c r="V298" s="112"/>
      <c r="W298" s="112"/>
    </row>
    <row r="299" spans="1:23" s="110" customFormat="1" ht="12.75" hidden="1" customHeight="1" outlineLevel="2" x14ac:dyDescent="0.25">
      <c r="A299" s="159" t="str">
        <f>'2-Expenditures'!A299</f>
        <v>N</v>
      </c>
      <c r="B299" s="342" t="str">
        <f ca="1">IF(A299="N",B298,IF(LEN(B298)&lt;&gt;1,"A",IFERROR(CHAR(CODE(LOOKUP(2,1/($B$289:OFFSET(B299,-1,0)&lt;&gt;""),$B$289:OFFSET(B299,-1,0)))+1),"A")))</f>
        <v>E</v>
      </c>
      <c r="C299" s="464">
        <f>'2-Expenditures'!C299</f>
        <v>0</v>
      </c>
      <c r="D299" s="463"/>
      <c r="E299" s="145">
        <f t="shared" si="201"/>
        <v>0</v>
      </c>
      <c r="F299" s="145">
        <f t="shared" si="202"/>
        <v>0</v>
      </c>
      <c r="G299" s="145">
        <f t="shared" si="203"/>
        <v>0</v>
      </c>
      <c r="H299" s="145">
        <f t="shared" si="204"/>
        <v>0</v>
      </c>
      <c r="I299" s="143">
        <f>'2-Expenditures'!I299</f>
        <v>0</v>
      </c>
      <c r="J299" s="410"/>
      <c r="K299" s="153">
        <f t="shared" si="211"/>
        <v>0</v>
      </c>
      <c r="L299" s="538"/>
      <c r="M299" s="156" t="b">
        <f t="shared" si="205"/>
        <v>1</v>
      </c>
      <c r="N299"/>
      <c r="O299" s="392">
        <f t="shared" si="206"/>
        <v>1</v>
      </c>
      <c r="P299" s="392">
        <f t="shared" si="207"/>
        <v>0</v>
      </c>
      <c r="Q299" s="392">
        <f t="shared" si="208"/>
        <v>0</v>
      </c>
      <c r="R299" s="392">
        <f t="shared" si="209"/>
        <v>0</v>
      </c>
      <c r="S299" s="393" t="b">
        <f t="shared" si="210"/>
        <v>1</v>
      </c>
      <c r="T299" s="112"/>
      <c r="U299" s="112"/>
      <c r="V299" s="112"/>
      <c r="W299" s="112"/>
    </row>
    <row r="300" spans="1:23" s="110" customFormat="1" ht="12.75" hidden="1" customHeight="1" outlineLevel="2" x14ac:dyDescent="0.25">
      <c r="A300" s="159" t="str">
        <f>'2-Expenditures'!A300</f>
        <v>N</v>
      </c>
      <c r="B300" s="342" t="str">
        <f ca="1">IF(A300="N",B299,IF(LEN(B299)&lt;&gt;1,"A",IFERROR(CHAR(CODE(LOOKUP(2,1/($B$289:OFFSET(B300,-1,0)&lt;&gt;""),$B$289:OFFSET(B300,-1,0)))+1),"A")))</f>
        <v>E</v>
      </c>
      <c r="C300" s="464">
        <f>'2-Expenditures'!C300</f>
        <v>0</v>
      </c>
      <c r="D300" s="463"/>
      <c r="E300" s="145">
        <f t="shared" si="201"/>
        <v>0</v>
      </c>
      <c r="F300" s="145">
        <f t="shared" si="202"/>
        <v>0</v>
      </c>
      <c r="G300" s="145">
        <f t="shared" si="203"/>
        <v>0</v>
      </c>
      <c r="H300" s="145">
        <f t="shared" si="204"/>
        <v>0</v>
      </c>
      <c r="I300" s="143">
        <f>'2-Expenditures'!I300</f>
        <v>0</v>
      </c>
      <c r="J300" s="410"/>
      <c r="K300" s="153">
        <f t="shared" si="211"/>
        <v>0</v>
      </c>
      <c r="L300" s="538"/>
      <c r="M300" s="156" t="b">
        <f t="shared" si="205"/>
        <v>1</v>
      </c>
      <c r="N300"/>
      <c r="O300" s="392">
        <f t="shared" si="206"/>
        <v>1</v>
      </c>
      <c r="P300" s="392">
        <f t="shared" si="207"/>
        <v>0</v>
      </c>
      <c r="Q300" s="392">
        <f t="shared" si="208"/>
        <v>0</v>
      </c>
      <c r="R300" s="392">
        <f t="shared" si="209"/>
        <v>0</v>
      </c>
      <c r="S300" s="393" t="b">
        <f t="shared" si="210"/>
        <v>1</v>
      </c>
      <c r="T300" s="112"/>
      <c r="U300" s="112"/>
      <c r="V300" s="112"/>
      <c r="W300" s="112"/>
    </row>
    <row r="301" spans="1:23" s="110" customFormat="1" ht="12.75" hidden="1" customHeight="1" outlineLevel="2" x14ac:dyDescent="0.25">
      <c r="A301" s="159" t="str">
        <f>'2-Expenditures'!A301</f>
        <v>N</v>
      </c>
      <c r="B301" s="342" t="str">
        <f ca="1">IF(A301="N",B300,IF(LEN(B300)&lt;&gt;1,"A",IFERROR(CHAR(CODE(LOOKUP(2,1/($B$289:OFFSET(B301,-1,0)&lt;&gt;""),$B$289:OFFSET(B301,-1,0)))+1),"A")))</f>
        <v>E</v>
      </c>
      <c r="C301" s="464">
        <f>'2-Expenditures'!C301</f>
        <v>0</v>
      </c>
      <c r="D301" s="463"/>
      <c r="E301" s="145">
        <f t="shared" si="201"/>
        <v>0</v>
      </c>
      <c r="F301" s="145">
        <f t="shared" si="202"/>
        <v>0</v>
      </c>
      <c r="G301" s="145">
        <f t="shared" si="203"/>
        <v>0</v>
      </c>
      <c r="H301" s="145">
        <f t="shared" si="204"/>
        <v>0</v>
      </c>
      <c r="I301" s="143">
        <f>'2-Expenditures'!I301</f>
        <v>0</v>
      </c>
      <c r="J301" s="410"/>
      <c r="K301" s="153">
        <f t="shared" si="211"/>
        <v>0</v>
      </c>
      <c r="L301" s="538"/>
      <c r="M301" s="156" t="b">
        <f t="shared" si="205"/>
        <v>1</v>
      </c>
      <c r="N301"/>
      <c r="O301" s="392">
        <f t="shared" si="206"/>
        <v>1</v>
      </c>
      <c r="P301" s="392">
        <f t="shared" si="207"/>
        <v>0</v>
      </c>
      <c r="Q301" s="392">
        <f t="shared" si="208"/>
        <v>0</v>
      </c>
      <c r="R301" s="392">
        <f t="shared" si="209"/>
        <v>0</v>
      </c>
      <c r="S301" s="393" t="b">
        <f t="shared" si="210"/>
        <v>1</v>
      </c>
      <c r="T301" s="112"/>
      <c r="U301" s="112"/>
      <c r="V301" s="112"/>
      <c r="W301" s="112"/>
    </row>
    <row r="302" spans="1:23" s="110" customFormat="1" ht="12.75" hidden="1" customHeight="1" outlineLevel="2" x14ac:dyDescent="0.25">
      <c r="A302" s="159" t="str">
        <f>'2-Expenditures'!A302</f>
        <v>N</v>
      </c>
      <c r="B302" s="342" t="str">
        <f ca="1">IF(A302="N",B301,IF(LEN(B301)&lt;&gt;1,"A",IFERROR(CHAR(CODE(LOOKUP(2,1/($B$289:OFFSET(B302,-1,0)&lt;&gt;""),$B$289:OFFSET(B302,-1,0)))+1),"A")))</f>
        <v>E</v>
      </c>
      <c r="C302" s="464">
        <f>'2-Expenditures'!C302</f>
        <v>0</v>
      </c>
      <c r="D302" s="463"/>
      <c r="E302" s="145">
        <f t="shared" si="201"/>
        <v>0</v>
      </c>
      <c r="F302" s="145">
        <f t="shared" si="202"/>
        <v>0</v>
      </c>
      <c r="G302" s="145">
        <f t="shared" si="203"/>
        <v>0</v>
      </c>
      <c r="H302" s="145">
        <f t="shared" si="204"/>
        <v>0</v>
      </c>
      <c r="I302" s="143">
        <f>'2-Expenditures'!I302</f>
        <v>0</v>
      </c>
      <c r="J302" s="410"/>
      <c r="K302" s="153">
        <f t="shared" si="211"/>
        <v>0</v>
      </c>
      <c r="L302" s="538"/>
      <c r="M302" s="156" t="b">
        <f t="shared" si="205"/>
        <v>1</v>
      </c>
      <c r="N302"/>
      <c r="O302" s="392">
        <f t="shared" si="206"/>
        <v>1</v>
      </c>
      <c r="P302" s="392">
        <f t="shared" si="207"/>
        <v>0</v>
      </c>
      <c r="Q302" s="392">
        <f t="shared" si="208"/>
        <v>0</v>
      </c>
      <c r="R302" s="392">
        <f t="shared" si="209"/>
        <v>0</v>
      </c>
      <c r="S302" s="393" t="b">
        <f t="shared" si="210"/>
        <v>1</v>
      </c>
      <c r="T302" s="112"/>
      <c r="U302" s="112"/>
      <c r="V302" s="112"/>
      <c r="W302" s="112"/>
    </row>
    <row r="303" spans="1:23" s="110" customFormat="1" ht="12.75" hidden="1" customHeight="1" outlineLevel="2" x14ac:dyDescent="0.25">
      <c r="A303" s="159" t="str">
        <f>'2-Expenditures'!A303</f>
        <v>N</v>
      </c>
      <c r="B303" s="342" t="str">
        <f ca="1">IF(A303="N",B302,IF(LEN(B302)&lt;&gt;1,"A",IFERROR(CHAR(CODE(LOOKUP(2,1/($B$289:OFFSET(B303,-1,0)&lt;&gt;""),$B$289:OFFSET(B303,-1,0)))+1),"A")))</f>
        <v>E</v>
      </c>
      <c r="C303" s="464">
        <f>'2-Expenditures'!C303</f>
        <v>0</v>
      </c>
      <c r="D303" s="463"/>
      <c r="E303" s="145">
        <f t="shared" si="201"/>
        <v>0</v>
      </c>
      <c r="F303" s="145">
        <f t="shared" si="202"/>
        <v>0</v>
      </c>
      <c r="G303" s="145">
        <f t="shared" si="203"/>
        <v>0</v>
      </c>
      <c r="H303" s="145">
        <f t="shared" si="204"/>
        <v>0</v>
      </c>
      <c r="I303" s="143">
        <f>'2-Expenditures'!I303</f>
        <v>0</v>
      </c>
      <c r="J303" s="410"/>
      <c r="K303" s="153">
        <f t="shared" si="211"/>
        <v>0</v>
      </c>
      <c r="L303" s="538"/>
      <c r="M303" s="156" t="b">
        <f t="shared" si="205"/>
        <v>1</v>
      </c>
      <c r="N303"/>
      <c r="O303" s="392">
        <f t="shared" si="206"/>
        <v>1</v>
      </c>
      <c r="P303" s="392">
        <f t="shared" si="207"/>
        <v>0</v>
      </c>
      <c r="Q303" s="392">
        <f t="shared" si="208"/>
        <v>0</v>
      </c>
      <c r="R303" s="392">
        <f t="shared" si="209"/>
        <v>0</v>
      </c>
      <c r="S303" s="393" t="b">
        <f t="shared" si="210"/>
        <v>1</v>
      </c>
      <c r="T303" s="112"/>
      <c r="U303" s="112"/>
      <c r="V303" s="112"/>
      <c r="W303" s="304"/>
    </row>
    <row r="304" spans="1:23" s="110" customFormat="1" ht="12.75" hidden="1" customHeight="1" outlineLevel="2" thickBot="1" x14ac:dyDescent="0.3">
      <c r="A304" s="159" t="str">
        <f>'2-Expenditures'!A304</f>
        <v>N</v>
      </c>
      <c r="B304" s="342" t="str">
        <f ca="1">IF(A304="N",B303,IF(LEN(B303)&lt;&gt;1,"A",IFERROR(CHAR(CODE(LOOKUP(2,1/($B$289:OFFSET(B304,-1,0)&lt;&gt;""),$B$289:OFFSET(B304,-1,0)))+1),"A")))</f>
        <v>E</v>
      </c>
      <c r="C304" s="464">
        <f>'2-Expenditures'!C304</f>
        <v>0</v>
      </c>
      <c r="D304" s="463"/>
      <c r="E304" s="145">
        <f t="shared" si="201"/>
        <v>0</v>
      </c>
      <c r="F304" s="145">
        <f t="shared" si="202"/>
        <v>0</v>
      </c>
      <c r="G304" s="145">
        <f t="shared" si="203"/>
        <v>0</v>
      </c>
      <c r="H304" s="145">
        <f t="shared" si="204"/>
        <v>0</v>
      </c>
      <c r="I304" s="143">
        <f>'2-Expenditures'!I304</f>
        <v>0</v>
      </c>
      <c r="J304" s="410"/>
      <c r="K304" s="153">
        <f t="shared" si="211"/>
        <v>0</v>
      </c>
      <c r="L304" s="538"/>
      <c r="M304" s="156" t="b">
        <f t="shared" si="205"/>
        <v>1</v>
      </c>
      <c r="N304"/>
      <c r="O304" s="392">
        <f t="shared" si="206"/>
        <v>1</v>
      </c>
      <c r="P304" s="392">
        <f t="shared" si="207"/>
        <v>0</v>
      </c>
      <c r="Q304" s="392">
        <f t="shared" si="208"/>
        <v>0</v>
      </c>
      <c r="R304" s="392">
        <f t="shared" si="209"/>
        <v>0</v>
      </c>
      <c r="S304" s="393" t="b">
        <f t="shared" si="210"/>
        <v>1</v>
      </c>
      <c r="T304" s="112"/>
      <c r="U304" s="112"/>
      <c r="V304" s="112"/>
      <c r="W304" s="112"/>
    </row>
    <row r="305" spans="1:23" s="110" customFormat="1" ht="13.8" hidden="1" outlineLevel="1" thickTop="1" x14ac:dyDescent="0.25">
      <c r="A305" s="159">
        <f>'2-Expenditures'!A305</f>
        <v>0</v>
      </c>
      <c r="B305" s="344" t="str">
        <f ca="1">IFERROR(CHAR(CODE(LOOKUP(2,1/(B290:OFFSET(B305,-1,0)&lt;&gt;""),B290:OFFSET(B305,-1,0)))+1),"A")</f>
        <v>F</v>
      </c>
      <c r="C305" s="451" t="s">
        <v>1700</v>
      </c>
      <c r="D305" s="461"/>
      <c r="E305" s="366">
        <f ca="1">SUMIFS(E290:OFFSET(E305,-1,0),$A290:OFFSET($A305,-1,0),"Y")</f>
        <v>0</v>
      </c>
      <c r="F305" s="366">
        <f ca="1">SUMIFS(F290:OFFSET(F305,-1,0),$A290:OFFSET($A305,-1,0),"Y")</f>
        <v>0</v>
      </c>
      <c r="G305" s="366">
        <f ca="1">SUMIFS(G290:OFFSET(G305,-1,0),$A290:OFFSET($A305,-1,0),"Y")</f>
        <v>0</v>
      </c>
      <c r="H305" s="366">
        <f ca="1">SUMIFS(H290:OFFSET(H305,-1,0),$A290:OFFSET($A305,-1,0),"Y")</f>
        <v>0</v>
      </c>
      <c r="I305" s="366">
        <f ca="1">SUMIFS(I290:OFFSET(I305,-1,0),$A290:OFFSET($A305,-1,0),"Y")</f>
        <v>0</v>
      </c>
      <c r="J305" s="411"/>
      <c r="K305" s="348">
        <f ca="1">SUMIFS(K290:OFFSET(K305,-1,0),$A290:OFFSET($A305,-1,0),"Y")</f>
        <v>0</v>
      </c>
      <c r="L305" s="370"/>
      <c r="M305" s="368" t="b">
        <f t="shared" ca="1" si="205"/>
        <v>1</v>
      </c>
      <c r="N305"/>
      <c r="O305" s="392">
        <f ca="1">IF($I305&gt;0,E305/$I305,E$2)</f>
        <v>1</v>
      </c>
      <c r="P305" s="392">
        <f t="shared" ref="P305" ca="1" si="212">IF($I305&gt;0,F305/$I305,F$2)</f>
        <v>0</v>
      </c>
      <c r="Q305" s="392">
        <f t="shared" ref="Q305" ca="1" si="213">IF($I305&gt;0,G305/$I305,G$2)</f>
        <v>0</v>
      </c>
      <c r="R305" s="392">
        <f t="shared" ref="R305" ca="1" si="214">IF($I305&gt;0,H305/$I305,H$2)</f>
        <v>0</v>
      </c>
      <c r="S305" s="390" t="b">
        <f t="shared" ref="S305" ca="1" si="215">SUM(O305:R305)=1</f>
        <v>1</v>
      </c>
      <c r="T305" s="173" t="s">
        <v>1853</v>
      </c>
      <c r="U305" s="173"/>
      <c r="V305" s="173"/>
      <c r="W305" s="112"/>
    </row>
    <row r="306" spans="1:23" s="111" customFormat="1" collapsed="1" x14ac:dyDescent="0.25">
      <c r="A306" s="159">
        <f>'2-Expenditures'!A306</f>
        <v>0</v>
      </c>
      <c r="B306" s="112"/>
      <c r="C306" s="112"/>
      <c r="D306" s="112"/>
      <c r="E306" s="112"/>
      <c r="F306" s="112"/>
      <c r="G306" s="112"/>
      <c r="H306" s="112"/>
      <c r="I306" s="112"/>
      <c r="J306" s="112"/>
      <c r="K306" s="112"/>
      <c r="L306" s="112"/>
      <c r="M306" s="112"/>
      <c r="N306"/>
      <c r="O306" s="480"/>
      <c r="P306" s="480"/>
      <c r="Q306" s="480"/>
      <c r="R306" s="480"/>
      <c r="S306" s="112"/>
      <c r="W306" s="112"/>
    </row>
    <row r="307" spans="1:23" x14ac:dyDescent="0.25">
      <c r="A307" s="159">
        <f>'2-Expenditures'!A307</f>
        <v>0</v>
      </c>
    </row>
  </sheetData>
  <sheetProtection formatCells="0" formatColumns="0" formatRows="0" insertColumns="0" insertRows="0" insertHyperlinks="0" deleteColumns="0" deleteRows="0" sort="0" autoFilter="0" pivotTables="0"/>
  <mergeCells count="3">
    <mergeCell ref="B1:B2"/>
    <mergeCell ref="C1:C2"/>
    <mergeCell ref="D1:D2"/>
  </mergeCells>
  <conditionalFormatting sqref="S129:S130 M129:M130 M188:M189 S188:S189 M247:M248 M306:M1048576 S306:S1048576 Q247:Q248 S70:S74 N71:N72 S1:S32 M1:M74 T247:V248">
    <cfRule type="expression" dxfId="305" priority="353">
      <formula>M1=FALSE</formula>
    </cfRule>
  </conditionalFormatting>
  <conditionalFormatting sqref="D1:K2 C247:K247 C188:K188 C129:K130 D12:K12 D189:K189 D248:K248 K49 E49:I49 E50:K50 E35:K48 C35:D50 C3:K11 O70:S74 O11:S12 O129:S130 O188:S189 N71:N72 P13:S15 C13:K34 O16:S32 C51:K74 M129:M130 M188:M189 M247:M248 O1:S4 P5:S10 N5 M1:M74 O247:V248 O306:S1048576 C306:K1048576 M306:M1048576">
    <cfRule type="expression" dxfId="304" priority="351">
      <formula>$A1="N"</formula>
    </cfRule>
  </conditionalFormatting>
  <conditionalFormatting sqref="T32:V32 T150:V150 T209:V209 T268:V268">
    <cfRule type="expression" dxfId="303" priority="345">
      <formula>#REF!="N"</formula>
    </cfRule>
  </conditionalFormatting>
  <conditionalFormatting sqref="T50:V50 T168:V168 T227:V227 T286:V286">
    <cfRule type="expression" dxfId="302" priority="344">
      <formula>#REF!="N"</formula>
    </cfRule>
  </conditionalFormatting>
  <conditionalFormatting sqref="T69:V69 T128:V128 T187:V187 T246:V246 T305:V305">
    <cfRule type="expression" dxfId="301" priority="343">
      <formula>#REF!="N"</formula>
    </cfRule>
  </conditionalFormatting>
  <conditionalFormatting sqref="M75:M128">
    <cfRule type="expression" dxfId="300" priority="341">
      <formula>M75=FALSE</formula>
    </cfRule>
  </conditionalFormatting>
  <conditionalFormatting sqref="C75:K92 E93:K111 E112:I128 M75:M128">
    <cfRule type="expression" dxfId="299" priority="340">
      <formula>$A75="N"</formula>
    </cfRule>
  </conditionalFormatting>
  <conditionalFormatting sqref="T91:V91">
    <cfRule type="expression" dxfId="298" priority="339">
      <formula>#REF!="N"</formula>
    </cfRule>
  </conditionalFormatting>
  <conditionalFormatting sqref="T109:V109">
    <cfRule type="expression" dxfId="297" priority="338">
      <formula>#REF!="N"</formula>
    </cfRule>
  </conditionalFormatting>
  <conditionalFormatting sqref="M131:M133 S131:S133">
    <cfRule type="expression" dxfId="296" priority="299">
      <formula>M131=FALSE</formula>
    </cfRule>
  </conditionalFormatting>
  <conditionalFormatting sqref="C131:K133 P131:S133 M131:M133">
    <cfRule type="expression" dxfId="295" priority="298">
      <formula>$A131="N"</formula>
    </cfRule>
  </conditionalFormatting>
  <conditionalFormatting sqref="C1">
    <cfRule type="expression" dxfId="294" priority="411">
      <formula>$A2="N"</formula>
    </cfRule>
  </conditionalFormatting>
  <conditionalFormatting sqref="M134:M187">
    <cfRule type="expression" dxfId="293" priority="296">
      <formula>M134=FALSE</formula>
    </cfRule>
  </conditionalFormatting>
  <conditionalFormatting sqref="C134:I150 K134:K150 C151:K151 E152:K170 E171:I187 M134:M187">
    <cfRule type="expression" dxfId="292" priority="295">
      <formula>$A134="N"</formula>
    </cfRule>
  </conditionalFormatting>
  <conditionalFormatting sqref="C12">
    <cfRule type="expression" dxfId="291" priority="291">
      <formula>$A12="N"</formula>
    </cfRule>
  </conditionalFormatting>
  <conditionalFormatting sqref="C189">
    <cfRule type="expression" dxfId="290" priority="290">
      <formula>$A189="N"</formula>
    </cfRule>
  </conditionalFormatting>
  <conditionalFormatting sqref="C248">
    <cfRule type="expression" dxfId="289" priority="289">
      <formula>$A248="N"</formula>
    </cfRule>
  </conditionalFormatting>
  <conditionalFormatting sqref="M190:M246 S190:S192">
    <cfRule type="expression" dxfId="288" priority="287">
      <formula>M190=FALSE</formula>
    </cfRule>
  </conditionalFormatting>
  <conditionalFormatting sqref="C190:K192 C210:K210 C193:I209 K193:K209 E211:K229 P190:S192 E230:I246 M190:M246">
    <cfRule type="expression" dxfId="287" priority="286">
      <formula>$A190="N"</formula>
    </cfRule>
  </conditionalFormatting>
  <conditionalFormatting sqref="M249:M305 S249:S251">
    <cfRule type="expression" dxfId="286" priority="281">
      <formula>M249=FALSE</formula>
    </cfRule>
  </conditionalFormatting>
  <conditionalFormatting sqref="C249:K251 C269:K269 C252:I268 K252:K268 E287:K288 E271:I286 K271:K286 E270:K270 P249:S251 E289:I305 M249:M305">
    <cfRule type="expression" dxfId="285" priority="280">
      <formula>$A249="N"</formula>
    </cfRule>
  </conditionalFormatting>
  <conditionalFormatting sqref="J271:J286">
    <cfRule type="expression" dxfId="284" priority="212">
      <formula>$A271="N"</formula>
    </cfRule>
  </conditionalFormatting>
  <conditionalFormatting sqref="S52 S33:S49">
    <cfRule type="expression" dxfId="283" priority="250">
      <formula>S33=FALSE</formula>
    </cfRule>
  </conditionalFormatting>
  <conditionalFormatting sqref="P52:S52 P33:S49">
    <cfRule type="expression" dxfId="282" priority="249">
      <formula>$A33="N"</formula>
    </cfRule>
  </conditionalFormatting>
  <conditionalFormatting sqref="S53:S68">
    <cfRule type="expression" dxfId="281" priority="248">
      <formula>S53=FALSE</formula>
    </cfRule>
  </conditionalFormatting>
  <conditionalFormatting sqref="P53:S68">
    <cfRule type="expression" dxfId="280" priority="247">
      <formula>$A53="N"</formula>
    </cfRule>
  </conditionalFormatting>
  <conditionalFormatting sqref="P289:S304">
    <cfRule type="expression" dxfId="279" priority="223">
      <formula>$A289="N"</formula>
    </cfRule>
  </conditionalFormatting>
  <conditionalFormatting sqref="J252:J268">
    <cfRule type="expression" dxfId="278" priority="215">
      <formula>$A252="N"</formula>
    </cfRule>
  </conditionalFormatting>
  <conditionalFormatting sqref="S111 S75:S90 S92:S108">
    <cfRule type="expression" dxfId="277" priority="244">
      <formula>S75=FALSE</formula>
    </cfRule>
  </conditionalFormatting>
  <conditionalFormatting sqref="O111:S111 O75:S90 O92:S108">
    <cfRule type="expression" dxfId="276" priority="243">
      <formula>$A75="N"</formula>
    </cfRule>
  </conditionalFormatting>
  <conditionalFormatting sqref="S112:S127">
    <cfRule type="expression" dxfId="275" priority="242">
      <formula>S112=FALSE</formula>
    </cfRule>
  </conditionalFormatting>
  <conditionalFormatting sqref="O112:S127">
    <cfRule type="expression" dxfId="274" priority="241">
      <formula>$A112="N"</formula>
    </cfRule>
  </conditionalFormatting>
  <conditionalFormatting sqref="S170 S135:S149 S151:S167">
    <cfRule type="expression" dxfId="273" priority="238">
      <formula>S135=FALSE</formula>
    </cfRule>
  </conditionalFormatting>
  <conditionalFormatting sqref="P170:S170 P135:S149 P151:S167">
    <cfRule type="expression" dxfId="272" priority="237">
      <formula>$A135="N"</formula>
    </cfRule>
  </conditionalFormatting>
  <conditionalFormatting sqref="S171:S186">
    <cfRule type="expression" dxfId="271" priority="236">
      <formula>S171=FALSE</formula>
    </cfRule>
  </conditionalFormatting>
  <conditionalFormatting sqref="P171:S186">
    <cfRule type="expression" dxfId="270" priority="235">
      <formula>$A171="N"</formula>
    </cfRule>
  </conditionalFormatting>
  <conditionalFormatting sqref="S229 S193:S208 S210:S226">
    <cfRule type="expression" dxfId="269" priority="232">
      <formula>S193=FALSE</formula>
    </cfRule>
  </conditionalFormatting>
  <conditionalFormatting sqref="P229:S229 P193:S208 P210:S226">
    <cfRule type="expression" dxfId="268" priority="231">
      <formula>$A193="N"</formula>
    </cfRule>
  </conditionalFormatting>
  <conditionalFormatting sqref="S230:S245">
    <cfRule type="expression" dxfId="267" priority="230">
      <formula>S230=FALSE</formula>
    </cfRule>
  </conditionalFormatting>
  <conditionalFormatting sqref="P230:S245">
    <cfRule type="expression" dxfId="266" priority="229">
      <formula>$A230="N"</formula>
    </cfRule>
  </conditionalFormatting>
  <conditionalFormatting sqref="S288 S252:S267 S269:S285">
    <cfRule type="expression" dxfId="265" priority="226">
      <formula>S252=FALSE</formula>
    </cfRule>
  </conditionalFormatting>
  <conditionalFormatting sqref="P288:S288 P252:S267 P269:S285">
    <cfRule type="expression" dxfId="264" priority="225">
      <formula>$A252="N"</formula>
    </cfRule>
  </conditionalFormatting>
  <conditionalFormatting sqref="S289:S304">
    <cfRule type="expression" dxfId="263" priority="224">
      <formula>S289=FALSE</formula>
    </cfRule>
  </conditionalFormatting>
  <conditionalFormatting sqref="S134">
    <cfRule type="expression" dxfId="262" priority="220">
      <formula>S134=FALSE</formula>
    </cfRule>
  </conditionalFormatting>
  <conditionalFormatting sqref="P134:S134">
    <cfRule type="expression" dxfId="261" priority="219">
      <formula>$A134="N"</formula>
    </cfRule>
  </conditionalFormatting>
  <conditionalFormatting sqref="J134:J150">
    <cfRule type="expression" dxfId="260" priority="217">
      <formula>$A134="N"</formula>
    </cfRule>
  </conditionalFormatting>
  <conditionalFormatting sqref="J193:J209">
    <cfRule type="expression" dxfId="259" priority="216">
      <formula>$A193="N"</formula>
    </cfRule>
  </conditionalFormatting>
  <conditionalFormatting sqref="J49">
    <cfRule type="expression" dxfId="258" priority="213">
      <formula>$A49="N"</formula>
    </cfRule>
  </conditionalFormatting>
  <conditionalFormatting sqref="C93:D128">
    <cfRule type="expression" dxfId="257" priority="210">
      <formula>$A93="N"</formula>
    </cfRule>
  </conditionalFormatting>
  <conditionalFormatting sqref="C152:D187">
    <cfRule type="expression" dxfId="256" priority="208">
      <formula>$A152="N"</formula>
    </cfRule>
  </conditionalFormatting>
  <conditionalFormatting sqref="C211:D246">
    <cfRule type="expression" dxfId="255" priority="206">
      <formula>$A211="N"</formula>
    </cfRule>
  </conditionalFormatting>
  <conditionalFormatting sqref="C270:D305">
    <cfRule type="expression" dxfId="254" priority="204">
      <formula>$A270="N"</formula>
    </cfRule>
  </conditionalFormatting>
  <conditionalFormatting sqref="O188:R189 P131:R149 O247:R248 P190:R208 O306:R1048576 P249:R267 O51:R68 O92:R108 O11:R49 O70:R90 O110:R127 O129:R130 O151:R167 O169:R186 O210:R226 O228:R245 O269:R285 O287:R304 O1:R4 P5:R10">
    <cfRule type="expression" dxfId="253" priority="192">
      <formula>AND(O1&lt;&gt;E$1,O1&lt;&gt;E$2)</formula>
    </cfRule>
  </conditionalFormatting>
  <conditionalFormatting sqref="N131">
    <cfRule type="expression" dxfId="252" priority="185">
      <formula>N131=FALSE</formula>
    </cfRule>
  </conditionalFormatting>
  <conditionalFormatting sqref="O131:O133 N131">
    <cfRule type="expression" dxfId="251" priority="184">
      <formula>$A131="N"</formula>
    </cfRule>
  </conditionalFormatting>
  <conditionalFormatting sqref="O170 O134:O149 O151:O167">
    <cfRule type="expression" dxfId="250" priority="182">
      <formula>$A134="N"</formula>
    </cfRule>
  </conditionalFormatting>
  <conditionalFormatting sqref="O171:O186">
    <cfRule type="expression" dxfId="249" priority="181">
      <formula>$A171="N"</formula>
    </cfRule>
  </conditionalFormatting>
  <conditionalFormatting sqref="O131:O149">
    <cfRule type="expression" dxfId="248" priority="180">
      <formula>AND(O131&lt;&gt;E$1,O131&lt;&gt;E$2)</formula>
    </cfRule>
  </conditionalFormatting>
  <conditionalFormatting sqref="N190">
    <cfRule type="expression" dxfId="247" priority="179">
      <formula>N190=FALSE</formula>
    </cfRule>
  </conditionalFormatting>
  <conditionalFormatting sqref="O190:O192 N190">
    <cfRule type="expression" dxfId="246" priority="178">
      <formula>$A190="N"</formula>
    </cfRule>
  </conditionalFormatting>
  <conditionalFormatting sqref="O229 O193:O208 O210:O226">
    <cfRule type="expression" dxfId="245" priority="176">
      <formula>$A193="N"</formula>
    </cfRule>
  </conditionalFormatting>
  <conditionalFormatting sqref="O230:O245">
    <cfRule type="expression" dxfId="244" priority="175">
      <formula>$A230="N"</formula>
    </cfRule>
  </conditionalFormatting>
  <conditionalFormatting sqref="O190:O208">
    <cfRule type="expression" dxfId="243" priority="174">
      <formula>AND(O190&lt;&gt;E$1,O190&lt;&gt;E$2)</formula>
    </cfRule>
  </conditionalFormatting>
  <conditionalFormatting sqref="N249">
    <cfRule type="expression" dxfId="242" priority="173">
      <formula>N249=FALSE</formula>
    </cfRule>
  </conditionalFormatting>
  <conditionalFormatting sqref="O249:O251 N249">
    <cfRule type="expression" dxfId="241" priority="172">
      <formula>$A249="N"</formula>
    </cfRule>
  </conditionalFormatting>
  <conditionalFormatting sqref="O288 O252:O267 O269:O285">
    <cfRule type="expression" dxfId="240" priority="170">
      <formula>$A252="N"</formula>
    </cfRule>
  </conditionalFormatting>
  <conditionalFormatting sqref="O289:O304">
    <cfRule type="expression" dxfId="239" priority="169">
      <formula>$A289="N"</formula>
    </cfRule>
  </conditionalFormatting>
  <conditionalFormatting sqref="O249:O267">
    <cfRule type="expression" dxfId="238" priority="168">
      <formula>AND(O249&lt;&gt;E$1,O249&lt;&gt;E$2)</formula>
    </cfRule>
  </conditionalFormatting>
  <conditionalFormatting sqref="N13">
    <cfRule type="expression" dxfId="237" priority="167">
      <formula>N13=FALSE</formula>
    </cfRule>
  </conditionalFormatting>
  <conditionalFormatting sqref="O13:O15 N13">
    <cfRule type="expression" dxfId="236" priority="166">
      <formula>$A13="N"</formula>
    </cfRule>
  </conditionalFormatting>
  <conditionalFormatting sqref="O52 O33:O49">
    <cfRule type="expression" dxfId="235" priority="164">
      <formula>$A33="N"</formula>
    </cfRule>
  </conditionalFormatting>
  <conditionalFormatting sqref="O53:O68">
    <cfRule type="expression" dxfId="234" priority="163">
      <formula>$A53="N"</formula>
    </cfRule>
  </conditionalFormatting>
  <conditionalFormatting sqref="S305">
    <cfRule type="expression" dxfId="233" priority="107">
      <formula>S305=FALSE</formula>
    </cfRule>
  </conditionalFormatting>
  <conditionalFormatting sqref="O305:S305">
    <cfRule type="expression" dxfId="232" priority="106">
      <formula>$A305="N"</formula>
    </cfRule>
  </conditionalFormatting>
  <conditionalFormatting sqref="O305:R305">
    <cfRule type="expression" dxfId="231" priority="105">
      <formula>AND(O305&lt;&gt;E$1,O305&lt;&gt;E$2)</formula>
    </cfRule>
  </conditionalFormatting>
  <conditionalFormatting sqref="S286">
    <cfRule type="expression" dxfId="230" priority="110">
      <formula>S286=FALSE</formula>
    </cfRule>
  </conditionalFormatting>
  <conditionalFormatting sqref="O286:S286">
    <cfRule type="expression" dxfId="229" priority="109">
      <formula>$A286="N"</formula>
    </cfRule>
  </conditionalFormatting>
  <conditionalFormatting sqref="O286:R286">
    <cfRule type="expression" dxfId="228" priority="108">
      <formula>AND(O286&lt;&gt;E$1,O286&lt;&gt;E$2)</formula>
    </cfRule>
  </conditionalFormatting>
  <conditionalFormatting sqref="S268">
    <cfRule type="expression" dxfId="227" priority="113">
      <formula>S268=FALSE</formula>
    </cfRule>
  </conditionalFormatting>
  <conditionalFormatting sqref="O268:S268">
    <cfRule type="expression" dxfId="226" priority="112">
      <formula>$A268="N"</formula>
    </cfRule>
  </conditionalFormatting>
  <conditionalFormatting sqref="O268:R268">
    <cfRule type="expression" dxfId="225" priority="111">
      <formula>AND(O268&lt;&gt;E$1,O268&lt;&gt;E$2)</formula>
    </cfRule>
  </conditionalFormatting>
  <conditionalFormatting sqref="S50">
    <cfRule type="expression" dxfId="224" priority="146">
      <formula>S50=FALSE</formula>
    </cfRule>
  </conditionalFormatting>
  <conditionalFormatting sqref="O50:S50">
    <cfRule type="expression" dxfId="223" priority="145">
      <formula>$A50="N"</formula>
    </cfRule>
  </conditionalFormatting>
  <conditionalFormatting sqref="O50:R50">
    <cfRule type="expression" dxfId="222" priority="144">
      <formula>AND(O50&lt;&gt;E$1,O50&lt;&gt;E$2)</formula>
    </cfRule>
  </conditionalFormatting>
  <conditionalFormatting sqref="S69">
    <cfRule type="expression" dxfId="221" priority="143">
      <formula>S69=FALSE</formula>
    </cfRule>
  </conditionalFormatting>
  <conditionalFormatting sqref="O69:S69">
    <cfRule type="expression" dxfId="220" priority="142">
      <formula>$A69="N"</formula>
    </cfRule>
  </conditionalFormatting>
  <conditionalFormatting sqref="O69:R69">
    <cfRule type="expression" dxfId="219" priority="141">
      <formula>AND(O69&lt;&gt;E$1,O69&lt;&gt;E$2)</formula>
    </cfRule>
  </conditionalFormatting>
  <conditionalFormatting sqref="S91">
    <cfRule type="expression" dxfId="218" priority="140">
      <formula>S91=FALSE</formula>
    </cfRule>
  </conditionalFormatting>
  <conditionalFormatting sqref="O91:S91">
    <cfRule type="expression" dxfId="217" priority="139">
      <formula>$A91="N"</formula>
    </cfRule>
  </conditionalFormatting>
  <conditionalFormatting sqref="O91:R91">
    <cfRule type="expression" dxfId="216" priority="138">
      <formula>AND(O91&lt;&gt;E$1,O91&lt;&gt;E$2)</formula>
    </cfRule>
  </conditionalFormatting>
  <conditionalFormatting sqref="S109">
    <cfRule type="expression" dxfId="215" priority="137">
      <formula>S109=FALSE</formula>
    </cfRule>
  </conditionalFormatting>
  <conditionalFormatting sqref="O109:S109">
    <cfRule type="expression" dxfId="214" priority="136">
      <formula>$A109="N"</formula>
    </cfRule>
  </conditionalFormatting>
  <conditionalFormatting sqref="O109:R109">
    <cfRule type="expression" dxfId="213" priority="135">
      <formula>AND(O109&lt;&gt;E$1,O109&lt;&gt;E$2)</formula>
    </cfRule>
  </conditionalFormatting>
  <conditionalFormatting sqref="S128">
    <cfRule type="expression" dxfId="212" priority="134">
      <formula>S128=FALSE</formula>
    </cfRule>
  </conditionalFormatting>
  <conditionalFormatting sqref="O128:S128">
    <cfRule type="expression" dxfId="211" priority="133">
      <formula>$A128="N"</formula>
    </cfRule>
  </conditionalFormatting>
  <conditionalFormatting sqref="O128:R128">
    <cfRule type="expression" dxfId="210" priority="132">
      <formula>AND(O128&lt;&gt;E$1,O128&lt;&gt;E$2)</formula>
    </cfRule>
  </conditionalFormatting>
  <conditionalFormatting sqref="S150">
    <cfRule type="expression" dxfId="209" priority="131">
      <formula>S150=FALSE</formula>
    </cfRule>
  </conditionalFormatting>
  <conditionalFormatting sqref="O150:S150">
    <cfRule type="expression" dxfId="208" priority="130">
      <formula>$A150="N"</formula>
    </cfRule>
  </conditionalFormatting>
  <conditionalFormatting sqref="O150:R150">
    <cfRule type="expression" dxfId="207" priority="129">
      <formula>AND(O150&lt;&gt;E$1,O150&lt;&gt;E$2)</formula>
    </cfRule>
  </conditionalFormatting>
  <conditionalFormatting sqref="S168">
    <cfRule type="expression" dxfId="206" priority="128">
      <formula>S168=FALSE</formula>
    </cfRule>
  </conditionalFormatting>
  <conditionalFormatting sqref="O168:S168">
    <cfRule type="expression" dxfId="205" priority="127">
      <formula>$A168="N"</formula>
    </cfRule>
  </conditionalFormatting>
  <conditionalFormatting sqref="O168:R168">
    <cfRule type="expression" dxfId="204" priority="126">
      <formula>AND(O168&lt;&gt;E$1,O168&lt;&gt;E$2)</formula>
    </cfRule>
  </conditionalFormatting>
  <conditionalFormatting sqref="S187">
    <cfRule type="expression" dxfId="203" priority="125">
      <formula>S187=FALSE</formula>
    </cfRule>
  </conditionalFormatting>
  <conditionalFormatting sqref="O187:S187">
    <cfRule type="expression" dxfId="202" priority="124">
      <formula>$A187="N"</formula>
    </cfRule>
  </conditionalFormatting>
  <conditionalFormatting sqref="O187:R187">
    <cfRule type="expression" dxfId="201" priority="123">
      <formula>AND(O187&lt;&gt;E$1,O187&lt;&gt;E$2)</formula>
    </cfRule>
  </conditionalFormatting>
  <conditionalFormatting sqref="S209">
    <cfRule type="expression" dxfId="200" priority="122">
      <formula>S209=FALSE</formula>
    </cfRule>
  </conditionalFormatting>
  <conditionalFormatting sqref="O209:S209">
    <cfRule type="expression" dxfId="199" priority="121">
      <formula>$A209="N"</formula>
    </cfRule>
  </conditionalFormatting>
  <conditionalFormatting sqref="O209:R209">
    <cfRule type="expression" dxfId="198" priority="120">
      <formula>AND(O209&lt;&gt;E$1,O209&lt;&gt;E$2)</formula>
    </cfRule>
  </conditionalFormatting>
  <conditionalFormatting sqref="S227">
    <cfRule type="expression" dxfId="197" priority="119">
      <formula>S227=FALSE</formula>
    </cfRule>
  </conditionalFormatting>
  <conditionalFormatting sqref="O227:S227">
    <cfRule type="expression" dxfId="196" priority="118">
      <formula>$A227="N"</formula>
    </cfRule>
  </conditionalFormatting>
  <conditionalFormatting sqref="O227:R227">
    <cfRule type="expression" dxfId="195" priority="117">
      <formula>AND(O227&lt;&gt;E$1,O227&lt;&gt;E$2)</formula>
    </cfRule>
  </conditionalFormatting>
  <conditionalFormatting sqref="S246">
    <cfRule type="expression" dxfId="194" priority="116">
      <formula>S246=FALSE</formula>
    </cfRule>
  </conditionalFormatting>
  <conditionalFormatting sqref="O246:S246">
    <cfRule type="expression" dxfId="193" priority="115">
      <formula>$A246="N"</formula>
    </cfRule>
  </conditionalFormatting>
  <conditionalFormatting sqref="O246:R246">
    <cfRule type="expression" dxfId="192" priority="114">
      <formula>AND(O246&lt;&gt;E$1,O246&lt;&gt;E$2)</formula>
    </cfRule>
  </conditionalFormatting>
  <conditionalFormatting sqref="J112:K128">
    <cfRule type="expression" dxfId="191" priority="104">
      <formula>$A112="N"</formula>
    </cfRule>
  </conditionalFormatting>
  <conditionalFormatting sqref="J171:K187">
    <cfRule type="expression" dxfId="190" priority="103">
      <formula>$A171="N"</formula>
    </cfRule>
  </conditionalFormatting>
  <conditionalFormatting sqref="J230:K246">
    <cfRule type="expression" dxfId="189" priority="102">
      <formula>$A230="N"</formula>
    </cfRule>
  </conditionalFormatting>
  <conditionalFormatting sqref="J289:K305">
    <cfRule type="expression" dxfId="188" priority="101">
      <formula>$A289="N"</formula>
    </cfRule>
  </conditionalFormatting>
  <conditionalFormatting sqref="N5">
    <cfRule type="expression" dxfId="187" priority="419">
      <formula>AND(N5&lt;&gt;E$1,N5&lt;&gt;E$2)</formula>
    </cfRule>
  </conditionalFormatting>
  <conditionalFormatting sqref="L5:L10">
    <cfRule type="expression" dxfId="186" priority="30">
      <formula>L5=FALSE</formula>
    </cfRule>
  </conditionalFormatting>
  <conditionalFormatting sqref="L5:L10">
    <cfRule type="expression" dxfId="185" priority="29">
      <formula>$A5="N"</formula>
    </cfRule>
  </conditionalFormatting>
  <conditionalFormatting sqref="L306:L1048576">
    <cfRule type="expression" dxfId="184" priority="28">
      <formula>$A306="N"</formula>
    </cfRule>
  </conditionalFormatting>
  <conditionalFormatting sqref="L129:L130 L188:L189 L247:L248 L1:L4 L70:L74 L11:L15">
    <cfRule type="expression" dxfId="183" priority="27">
      <formula>$A1="N"</formula>
    </cfRule>
  </conditionalFormatting>
  <conditionalFormatting sqref="L131:L133">
    <cfRule type="expression" dxfId="182" priority="24">
      <formula>$A131="N"</formula>
    </cfRule>
  </conditionalFormatting>
  <conditionalFormatting sqref="L190:L192">
    <cfRule type="expression" dxfId="181" priority="26">
      <formula>$A190="N"</formula>
    </cfRule>
  </conditionalFormatting>
  <conditionalFormatting sqref="L249:L251">
    <cfRule type="expression" dxfId="180" priority="25">
      <formula>$A249="N"</formula>
    </cfRule>
  </conditionalFormatting>
  <conditionalFormatting sqref="L52:L69 L16 L18:L50">
    <cfRule type="expression" dxfId="179" priority="23">
      <formula>$A16="N"</formula>
    </cfRule>
  </conditionalFormatting>
  <conditionalFormatting sqref="B307:B1048576 B3:B94 B109:B247">
    <cfRule type="expression" dxfId="178" priority="18">
      <formula>A3="N"</formula>
    </cfRule>
  </conditionalFormatting>
  <conditionalFormatting sqref="B95:B108">
    <cfRule type="expression" dxfId="177" priority="17">
      <formula>A95="N"</formula>
    </cfRule>
  </conditionalFormatting>
  <conditionalFormatting sqref="B248:B306">
    <cfRule type="expression" dxfId="176" priority="16">
      <formula>A248="N"</formula>
    </cfRule>
  </conditionalFormatting>
  <conditionalFormatting sqref="B1">
    <cfRule type="expression" dxfId="175" priority="15">
      <formula>A1="N"</formula>
    </cfRule>
  </conditionalFormatting>
  <conditionalFormatting sqref="L17">
    <cfRule type="expression" dxfId="174" priority="13">
      <formula>$A17="N"</formula>
    </cfRule>
  </conditionalFormatting>
  <conditionalFormatting sqref="L229:L246 L193 L195:L227">
    <cfRule type="expression" dxfId="173" priority="4">
      <formula>$A193="N"</formula>
    </cfRule>
  </conditionalFormatting>
  <conditionalFormatting sqref="L135">
    <cfRule type="expression" dxfId="172" priority="5">
      <formula>$A135="N"</formula>
    </cfRule>
  </conditionalFormatting>
  <conditionalFormatting sqref="L170:L187 L134 L136:L168">
    <cfRule type="expression" dxfId="171" priority="6">
      <formula>$A134="N"</formula>
    </cfRule>
  </conditionalFormatting>
  <conditionalFormatting sqref="L76">
    <cfRule type="expression" dxfId="170" priority="7">
      <formula>$A76="N"</formula>
    </cfRule>
  </conditionalFormatting>
  <conditionalFormatting sqref="L111:L128 L75 L77:L109">
    <cfRule type="expression" dxfId="169" priority="8">
      <formula>$A75="N"</formula>
    </cfRule>
  </conditionalFormatting>
  <conditionalFormatting sqref="L194">
    <cfRule type="expression" dxfId="168" priority="3">
      <formula>$A194="N"</formula>
    </cfRule>
  </conditionalFormatting>
  <conditionalFormatting sqref="L288:L305 L252 L254:L286">
    <cfRule type="expression" dxfId="167" priority="2">
      <formula>$A252="N"</formula>
    </cfRule>
  </conditionalFormatting>
  <conditionalFormatting sqref="L253">
    <cfRule type="expression" dxfId="166" priority="1">
      <formula>$A253="N"</formula>
    </cfRule>
  </conditionalFormatting>
  <dataValidations xWindow="1054" yWindow="445" count="6">
    <dataValidation allowBlank="1" showInputMessage="1" showErrorMessage="1" promptTitle="Cash Fund Name" prompt="enter the name of cash funds used to pay costs in the bill.  If more space/explaination is needed, provide it in your narrative response." sqref="C1"/>
    <dataValidation allowBlank="1" showInputMessage="1" showErrorMessage="1" promptTitle="Enter Fund Split (%)" prompt="Enter the percent of funds paid from each fund source. " sqref="D1:H2"/>
    <dataValidation allowBlank="1" showInputMessage="1" showErrorMessage="1" prompt="No need to toggle these to include/exclude costs. _x000a_It is populating from the Expenditures Tab." sqref="A5:A1048576"/>
    <dataValidation allowBlank="1" showInputMessage="1" showErrorMessage="1" promptTitle="Data Label" prompt="Data labels will automatically populate for rows included in the analysis (i.e., marked as &quot;Y&quot; in Column A).  You may need to manually adjust in some cases." sqref="B5:B10 B171:B186 B271:B286 B112:B127 B53:B68 B35:B50 B94:B109 B289:B304 B153:B168 B212:B227 B230:B245"/>
    <dataValidation allowBlank="1" showInputMessage="1" showErrorMessage="1" promptTitle="Do Not Edit" prompt="FTE information is populating from the FTE Entry Tab.  Do not edit except to expand/add rows so all FTE is visible.  Make any adjustments to FTE amounts/costs on the FTE Entry tab." sqref="B75:B91 B16:B32 B193:B209 B134:B150 B252:B268"/>
    <dataValidation allowBlank="1" showInputMessage="1" showErrorMessage="1" promptTitle="Enter Line Item" prompt="Please specify the affected Long Bill line items or groupings that are affected.  This information will be used by JBC staff to draft appropriation clauses. More detail on affected line items or totals can be added to &quot;Additional Line Item Detail&quot; tab." sqref="L16:L305"/>
  </dataValidations>
  <pageMargins left="0.7" right="0.7" top="0.75" bottom="0.75" header="0.3" footer="0.3"/>
  <pageSetup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V307"/>
  <sheetViews>
    <sheetView showGridLines="0" showZeros="0" zoomScale="80" zoomScaleNormal="80" zoomScaleSheetLayoutView="80" workbookViewId="0">
      <selection activeCell="I9" sqref="I9"/>
    </sheetView>
  </sheetViews>
  <sheetFormatPr defaultColWidth="9.109375" defaultRowHeight="13.2" outlineLevelRow="2" x14ac:dyDescent="0.25"/>
  <cols>
    <col min="1" max="1" width="8.44140625" style="157" bestFit="1" customWidth="1"/>
    <col min="2" max="2" width="14.6640625" style="112" customWidth="1"/>
    <col min="3" max="3" width="45" style="112" bestFit="1" customWidth="1"/>
    <col min="4" max="11" width="14.6640625" style="112" customWidth="1"/>
    <col min="12" max="12" width="37.44140625" style="112" customWidth="1"/>
    <col min="13" max="13" width="8.33203125" style="112" customWidth="1"/>
    <col min="14" max="14" width="8.33203125" customWidth="1"/>
    <col min="15" max="18" width="14.6640625" style="112" customWidth="1"/>
    <col min="19" max="19" width="8.33203125" style="129" customWidth="1"/>
    <col min="20" max="20" width="8.88671875" style="110"/>
    <col min="21" max="21" width="14.6640625" style="112" bestFit="1" customWidth="1"/>
    <col min="22" max="16384" width="9.109375" style="112"/>
  </cols>
  <sheetData>
    <row r="1" spans="1:20" ht="31.95" customHeight="1" x14ac:dyDescent="0.25">
      <c r="B1" s="605" t="s">
        <v>1631</v>
      </c>
      <c r="C1" s="610" t="s">
        <v>1901</v>
      </c>
      <c r="S1" s="378"/>
    </row>
    <row r="2" spans="1:20" x14ac:dyDescent="0.25">
      <c r="B2" s="606"/>
      <c r="C2" s="611"/>
      <c r="S2" s="378"/>
    </row>
    <row r="3" spans="1:20" x14ac:dyDescent="0.25">
      <c r="S3" s="378"/>
    </row>
    <row r="4" spans="1:20" s="304" customFormat="1" ht="19.95" customHeight="1" x14ac:dyDescent="0.25">
      <c r="A4" s="314"/>
      <c r="B4" s="114" t="s">
        <v>1681</v>
      </c>
      <c r="C4" s="362"/>
      <c r="D4" s="363"/>
      <c r="E4" s="363"/>
      <c r="F4" s="363"/>
      <c r="G4" s="363"/>
      <c r="H4" s="363"/>
      <c r="I4" s="363"/>
      <c r="J4" s="363"/>
      <c r="K4" s="363"/>
      <c r="L4" s="363"/>
      <c r="M4" s="363"/>
      <c r="N4"/>
      <c r="O4" s="301"/>
      <c r="S4" s="379"/>
      <c r="T4" s="301"/>
    </row>
    <row r="5" spans="1:20" ht="26.4" x14ac:dyDescent="0.25">
      <c r="A5" s="158" t="s">
        <v>1734</v>
      </c>
      <c r="B5" s="339" t="s">
        <v>1612</v>
      </c>
      <c r="C5" s="357" t="s">
        <v>1571</v>
      </c>
      <c r="D5" s="357" t="s">
        <v>1584</v>
      </c>
      <c r="E5" s="357" t="s">
        <v>1589</v>
      </c>
      <c r="F5" s="357" t="s">
        <v>1590</v>
      </c>
      <c r="G5" s="357" t="s">
        <v>1591</v>
      </c>
      <c r="H5" s="357" t="s">
        <v>1592</v>
      </c>
      <c r="I5" s="357" t="s">
        <v>1609</v>
      </c>
      <c r="J5" s="369" t="s">
        <v>1588</v>
      </c>
      <c r="K5" s="357" t="s">
        <v>1633</v>
      </c>
      <c r="L5" s="340" t="s">
        <v>1724</v>
      </c>
      <c r="M5" s="341" t="s">
        <v>1724</v>
      </c>
      <c r="S5" s="378"/>
    </row>
    <row r="6" spans="1:20" x14ac:dyDescent="0.25">
      <c r="A6" s="159" t="str">
        <f>'2-Expenditures'!A6</f>
        <v>N</v>
      </c>
      <c r="B6" s="342" t="str">
        <f ca="1">IF(A6="N",B5,IF(LEN(B5)&lt;&gt;1,"A",IFERROR(CHAR(CODE(LOOKUP(2,1/($B$6:OFFSET(B6,-1,0)&lt;&gt;""),$B$6:OFFSET(B6,-1,0)))+1),"A")))</f>
        <v>Row</v>
      </c>
      <c r="C6" s="140" t="str">
        <f>INDEX('Salary and Cost Data'!$AF$2:$AJ$2,MATCH(N6,'Salary and Cost Data'!$AF$5:$AJ$5,0))</f>
        <v>FY 2024-25</v>
      </c>
      <c r="D6" s="140">
        <f ca="1">D32</f>
        <v>0</v>
      </c>
      <c r="E6" s="155">
        <f ca="1">E32+E50+E69</f>
        <v>0</v>
      </c>
      <c r="F6" s="155">
        <f ca="1">F32+F50+F69</f>
        <v>0</v>
      </c>
      <c r="G6" s="155">
        <f ca="1">G32+G50+G69</f>
        <v>0</v>
      </c>
      <c r="H6" s="155">
        <f ca="1">H32+H50+H69</f>
        <v>0</v>
      </c>
      <c r="I6" s="155">
        <f ca="1">I32+I50+I69</f>
        <v>0</v>
      </c>
      <c r="J6" s="155">
        <f ca="1">J32+J50</f>
        <v>0</v>
      </c>
      <c r="K6" s="401">
        <f ca="1">SUM(I6:J6)</f>
        <v>0</v>
      </c>
      <c r="L6" s="147" t="b">
        <f ca="1">SUM(E6:H6)=I6</f>
        <v>1</v>
      </c>
      <c r="M6" s="147" t="b">
        <f ca="1">K6='2-Expenditures'!H6</f>
        <v>1</v>
      </c>
      <c r="N6" s="110" t="s">
        <v>1572</v>
      </c>
      <c r="S6" s="378"/>
    </row>
    <row r="7" spans="1:20" x14ac:dyDescent="0.25">
      <c r="A7" s="159" t="str">
        <f>'2-Expenditures'!A7</f>
        <v>Y</v>
      </c>
      <c r="B7" s="342" t="str">
        <f ca="1">IF(A7="N",B6,IF(LEN(B6)&lt;&gt;1,"A",IFERROR(CHAR(CODE(LOOKUP(2,1/($B$6:OFFSET(B7,-1,0)&lt;&gt;""),$B$6:OFFSET(B7,-1,0)))+1),"A")))</f>
        <v>A</v>
      </c>
      <c r="C7" s="140" t="str">
        <f>INDEX('Salary and Cost Data'!$AF$2:$AJ$2,MATCH(N7,'Salary and Cost Data'!$AF$5:$AJ$5,0))</f>
        <v>FY 2025-26</v>
      </c>
      <c r="D7" s="140">
        <f ca="1">D91</f>
        <v>0</v>
      </c>
      <c r="E7" s="155">
        <f ca="1">E91+E109+E128</f>
        <v>0</v>
      </c>
      <c r="F7" s="155">
        <f ca="1">F91+F109+F128</f>
        <v>0</v>
      </c>
      <c r="G7" s="155">
        <f ca="1">G91+G109+G128</f>
        <v>0</v>
      </c>
      <c r="H7" s="155">
        <f ca="1">H91+H109+H128</f>
        <v>0</v>
      </c>
      <c r="I7" s="155">
        <f ca="1">I91+I109+I128</f>
        <v>0</v>
      </c>
      <c r="J7" s="155">
        <f ca="1">J91+J109</f>
        <v>0</v>
      </c>
      <c r="K7" s="401">
        <f ca="1">SUM(I7:J7)</f>
        <v>0</v>
      </c>
      <c r="L7" s="147" t="b">
        <f ca="1">SUM(E7:H7)=I7</f>
        <v>1</v>
      </c>
      <c r="M7" s="147" t="b">
        <f ca="1">K7='2-Expenditures'!H7</f>
        <v>1</v>
      </c>
      <c r="N7" s="110" t="s">
        <v>1573</v>
      </c>
      <c r="S7" s="378"/>
    </row>
    <row r="8" spans="1:20" x14ac:dyDescent="0.25">
      <c r="A8" s="159" t="str">
        <f>'2-Expenditures'!A8</f>
        <v>Y</v>
      </c>
      <c r="B8" s="342" t="str">
        <f ca="1">IF(A8="N",B7,IF(LEN(B7)&lt;&gt;1,"A",IFERROR(CHAR(CODE(LOOKUP(2,1/($B$6:OFFSET(B8,-1,0)&lt;&gt;""),$B$6:OFFSET(B8,-1,0)))+1),"A")))</f>
        <v>B</v>
      </c>
      <c r="C8" s="140" t="str">
        <f>INDEX('Salary and Cost Data'!$AF$2:$AJ$2,MATCH(N8,'Salary and Cost Data'!$AF$5:$AJ$5,0))</f>
        <v>FY 2026-27</v>
      </c>
      <c r="D8" s="140">
        <f ca="1">D150</f>
        <v>0</v>
      </c>
      <c r="E8" s="155">
        <f ca="1">E150+E168+E187</f>
        <v>0</v>
      </c>
      <c r="F8" s="155">
        <f ca="1">F150+F168+F187</f>
        <v>0</v>
      </c>
      <c r="G8" s="155">
        <f ca="1">G150+G168+G187</f>
        <v>0</v>
      </c>
      <c r="H8" s="155">
        <f ca="1">H150+H168+H187</f>
        <v>0</v>
      </c>
      <c r="I8" s="155">
        <f ca="1">I150+I168+I187</f>
        <v>0</v>
      </c>
      <c r="J8" s="155">
        <f ca="1">J150+J168</f>
        <v>0</v>
      </c>
      <c r="K8" s="401">
        <f ca="1">SUM(I8:J8)</f>
        <v>0</v>
      </c>
      <c r="L8" s="147" t="b">
        <f ca="1">SUM(E8:H8)=I8</f>
        <v>1</v>
      </c>
      <c r="M8" s="147" t="b">
        <f ca="1">K8='2-Expenditures'!H8</f>
        <v>1</v>
      </c>
      <c r="N8" s="110" t="s">
        <v>1574</v>
      </c>
      <c r="R8" s="104"/>
      <c r="S8" s="378"/>
    </row>
    <row r="9" spans="1:20" x14ac:dyDescent="0.25">
      <c r="A9" s="159" t="str">
        <f>'2-Expenditures'!A9</f>
        <v>N</v>
      </c>
      <c r="B9" s="342" t="str">
        <f ca="1">IF(A9="N",B8,IF(LEN(B8)&lt;&gt;1,"A",IFERROR(CHAR(CODE(LOOKUP(2,1/($B$6:OFFSET(B9,-1,0)&lt;&gt;""),$B$6:OFFSET(B9,-1,0)))+1),"A")))</f>
        <v>B</v>
      </c>
      <c r="C9" s="140" t="str">
        <f>INDEX('Salary and Cost Data'!$AF$2:$AJ$2,MATCH(N9,'Salary and Cost Data'!$AF$5:$AJ$5,0))</f>
        <v>FY 2027-28</v>
      </c>
      <c r="D9" s="140">
        <f ca="1">D209</f>
        <v>0</v>
      </c>
      <c r="E9" s="155">
        <f ca="1">E209+E227+E246</f>
        <v>0</v>
      </c>
      <c r="F9" s="155">
        <f ca="1">F209+F227+F246</f>
        <v>0</v>
      </c>
      <c r="G9" s="155">
        <f ca="1">G209+G227+G246</f>
        <v>0</v>
      </c>
      <c r="H9" s="155">
        <f ca="1">H209+H227+H246</f>
        <v>0</v>
      </c>
      <c r="I9" s="155">
        <f ca="1">I209+I227+I246</f>
        <v>0</v>
      </c>
      <c r="J9" s="155">
        <f ca="1">J209+J227</f>
        <v>0</v>
      </c>
      <c r="K9" s="401">
        <f ca="1">SUM(I9:J9)</f>
        <v>0</v>
      </c>
      <c r="L9" s="147" t="b">
        <f ca="1">SUM(E9:H9)=I9</f>
        <v>1</v>
      </c>
      <c r="M9" s="147" t="b">
        <f ca="1">K9='2-Expenditures'!H9</f>
        <v>1</v>
      </c>
      <c r="N9" s="110" t="s">
        <v>1575</v>
      </c>
      <c r="S9" s="378"/>
    </row>
    <row r="10" spans="1:20" x14ac:dyDescent="0.25">
      <c r="A10" s="159" t="str">
        <f>'2-Expenditures'!A10</f>
        <v>N</v>
      </c>
      <c r="B10" s="342" t="str">
        <f ca="1">IF(A10="N",B9,IF(LEN(B9)&lt;&gt;1,"A",IFERROR(CHAR(CODE(LOOKUP(2,1/($B$6:OFFSET(B10,-1,0)&lt;&gt;""),$B$6:OFFSET(B10,-1,0)))+1),"A")))</f>
        <v>B</v>
      </c>
      <c r="C10" s="140" t="str">
        <f>INDEX('Salary and Cost Data'!$AF$2:$AJ$2,MATCH(N10,'Salary and Cost Data'!$AF$5:$AJ$5,0))</f>
        <v>FY 2028-29</v>
      </c>
      <c r="D10" s="140">
        <f ca="1">D268</f>
        <v>0</v>
      </c>
      <c r="E10" s="155">
        <f ca="1">E268+E286+E305</f>
        <v>0</v>
      </c>
      <c r="F10" s="155">
        <f ca="1">F268+F286+F305</f>
        <v>0</v>
      </c>
      <c r="G10" s="155">
        <f ca="1">G268+G286+G305</f>
        <v>0</v>
      </c>
      <c r="H10" s="155">
        <f ca="1">H268+H286+H305</f>
        <v>0</v>
      </c>
      <c r="I10" s="155">
        <f ca="1">I268+I286+I305</f>
        <v>0</v>
      </c>
      <c r="J10" s="155">
        <f ca="1">J268+J286</f>
        <v>0</v>
      </c>
      <c r="K10" s="401">
        <f ca="1">SUM(I10:J10)</f>
        <v>0</v>
      </c>
      <c r="L10" s="147" t="b">
        <f ca="1">SUM(E10:H10)=I10</f>
        <v>1</v>
      </c>
      <c r="M10" s="147" t="b">
        <f ca="1">K10='2-Expenditures'!H10</f>
        <v>1</v>
      </c>
      <c r="N10" s="110" t="s">
        <v>1576</v>
      </c>
      <c r="S10" s="378"/>
    </row>
    <row r="11" spans="1:20" x14ac:dyDescent="0.25">
      <c r="A11" s="159">
        <f>'2-Expenditures'!A11</f>
        <v>0</v>
      </c>
      <c r="B11" s="110"/>
      <c r="C11" s="116"/>
      <c r="S11" s="378"/>
    </row>
    <row r="12" spans="1:20" x14ac:dyDescent="0.25">
      <c r="A12" s="159">
        <f>'2-Expenditures'!A12</f>
        <v>0</v>
      </c>
      <c r="B12" s="308" t="s">
        <v>1572</v>
      </c>
      <c r="C12" s="309" t="s">
        <v>1702</v>
      </c>
      <c r="S12" s="151"/>
    </row>
    <row r="13" spans="1:20" ht="15.6" hidden="1" outlineLevel="1" x14ac:dyDescent="0.25">
      <c r="A13" s="159">
        <f>'2-Expenditures'!A13</f>
        <v>0</v>
      </c>
      <c r="B13" s="117" t="s">
        <v>1572</v>
      </c>
      <c r="C13" s="117" t="str">
        <f>INDEX('Salary and Cost Data'!$AF$2:$AJ$2,MATCH('2-Expenditures'!B13,'Salary and Cost Data'!$AF$5:$AJ$5,0))</f>
        <v>FY 2024-25</v>
      </c>
      <c r="D13" s="117"/>
      <c r="E13" s="117"/>
      <c r="F13" s="117"/>
      <c r="G13" s="117"/>
      <c r="H13" s="117"/>
      <c r="I13" s="117"/>
      <c r="J13" s="117"/>
      <c r="K13" s="117"/>
      <c r="L13" s="117"/>
      <c r="M13" s="117"/>
      <c r="N13" s="117"/>
      <c r="S13" s="148"/>
    </row>
    <row r="14" spans="1:20" ht="15.6" hidden="1" outlineLevel="1" x14ac:dyDescent="0.25">
      <c r="A14" s="159">
        <f>'2-Expenditures'!A14</f>
        <v>0</v>
      </c>
      <c r="B14" s="118"/>
      <c r="C14" s="116"/>
      <c r="S14" s="380"/>
    </row>
    <row r="15" spans="1:20" s="304" customFormat="1" ht="19.95" hidden="1" customHeight="1" outlineLevel="1" x14ac:dyDescent="0.25">
      <c r="A15" s="313">
        <f>'2-Expenditures'!A15</f>
        <v>0</v>
      </c>
      <c r="B15" s="114" t="s">
        <v>1690</v>
      </c>
      <c r="C15" s="363"/>
      <c r="D15" s="363"/>
      <c r="E15" s="363"/>
      <c r="F15" s="363"/>
      <c r="G15" s="363"/>
      <c r="H15" s="363"/>
      <c r="I15" s="363"/>
      <c r="J15" s="363"/>
      <c r="K15" s="363"/>
      <c r="L15" s="363"/>
      <c r="M15" s="363"/>
      <c r="N15"/>
      <c r="S15" s="303"/>
      <c r="T15" s="301"/>
    </row>
    <row r="16" spans="1:20" ht="26.4" hidden="1" outlineLevel="1" x14ac:dyDescent="0.25">
      <c r="A16" s="159" t="str">
        <f>'2-Expenditures'!A16</f>
        <v>Include?</v>
      </c>
      <c r="B16" s="343" t="s">
        <v>1612</v>
      </c>
      <c r="C16" s="358" t="s">
        <v>1583</v>
      </c>
      <c r="D16" s="358" t="s">
        <v>1584</v>
      </c>
      <c r="E16" s="385" t="s">
        <v>1589</v>
      </c>
      <c r="F16" s="385" t="s">
        <v>1590</v>
      </c>
      <c r="G16" s="385" t="s">
        <v>1591</v>
      </c>
      <c r="H16" s="385" t="s">
        <v>1592</v>
      </c>
      <c r="I16" s="358" t="s">
        <v>1609</v>
      </c>
      <c r="J16" s="386" t="s">
        <v>1588</v>
      </c>
      <c r="K16" s="358" t="s">
        <v>1633</v>
      </c>
      <c r="L16" s="536" t="s">
        <v>1632</v>
      </c>
      <c r="M16" s="343" t="s">
        <v>1724</v>
      </c>
      <c r="O16" s="387" t="s">
        <v>1589</v>
      </c>
      <c r="P16" s="387" t="s">
        <v>1590</v>
      </c>
      <c r="Q16" s="387" t="s">
        <v>1591</v>
      </c>
      <c r="R16" s="387" t="s">
        <v>1592</v>
      </c>
      <c r="S16" s="388" t="s">
        <v>1724</v>
      </c>
    </row>
    <row r="17" spans="1:22" hidden="1" outlineLevel="1" x14ac:dyDescent="0.25">
      <c r="A17" s="159" t="str">
        <f>'2-Expenditures'!A17</f>
        <v>Y</v>
      </c>
      <c r="B17" s="258" t="str">
        <f ca="1">IF(A17="N",B16,IF(LEN(B16)&lt;&gt;1,"A",IFERROR(CHAR(CODE(LOOKUP(2,1/($B$16:OFFSET(B17,-1,0)&lt;&gt;""),$B$16:OFFSET(B17,-1,0)))+1),"A")))</f>
        <v>A</v>
      </c>
      <c r="C17" s="139">
        <f>'2-Expenditures'!C17</f>
        <v>0</v>
      </c>
      <c r="D17" s="140">
        <f>'2-Expenditures'!E17</f>
        <v>0</v>
      </c>
      <c r="E17" s="149"/>
      <c r="F17" s="149"/>
      <c r="G17" s="149"/>
      <c r="H17" s="149"/>
      <c r="I17" s="144">
        <f>'2-Expenditures'!I17</f>
        <v>0</v>
      </c>
      <c r="J17" s="409"/>
      <c r="K17" s="153">
        <f>SUM(I17:J17)</f>
        <v>0</v>
      </c>
      <c r="L17" s="539" t="s">
        <v>1937</v>
      </c>
      <c r="M17" s="383" t="b">
        <f>SUM(E17:H17)=I17</f>
        <v>1</v>
      </c>
      <c r="O17" s="389">
        <f t="shared" ref="O17:O31" si="0">IFERROR(E17/$I17,0)</f>
        <v>0</v>
      </c>
      <c r="P17" s="389">
        <f t="shared" ref="P17:P31" si="1">IFERROR(F17/$I17,0)</f>
        <v>0</v>
      </c>
      <c r="Q17" s="389">
        <f t="shared" ref="Q17:Q31" si="2">IFERROR(G17/$I17,0)</f>
        <v>0</v>
      </c>
      <c r="R17" s="389">
        <f t="shared" ref="R17:R31" si="3">IFERROR(H17/$I17,0)</f>
        <v>0</v>
      </c>
      <c r="S17" s="390" t="str">
        <f>IF(I17&gt;0,SUM(O17:R17)=1,"")</f>
        <v/>
      </c>
      <c r="U17" s="150"/>
      <c r="V17" s="150"/>
    </row>
    <row r="18" spans="1:22" hidden="1" outlineLevel="1" x14ac:dyDescent="0.25">
      <c r="A18" s="159" t="str">
        <f>'2-Expenditures'!A18</f>
        <v>Y</v>
      </c>
      <c r="B18" s="258" t="str">
        <f ca="1">IF(A18="N",B17,IF(LEN(B17)&lt;&gt;1,"A",IFERROR(CHAR(CODE(LOOKUP(2,1/($B$16:OFFSET(B18,-1,0)&lt;&gt;""),$B$16:OFFSET(B18,-1,0)))+1),"A")))</f>
        <v>B</v>
      </c>
      <c r="C18" s="139">
        <f>'2-Expenditures'!C18</f>
        <v>0</v>
      </c>
      <c r="D18" s="140">
        <f>'2-Expenditures'!E18</f>
        <v>0</v>
      </c>
      <c r="E18" s="149"/>
      <c r="F18" s="149"/>
      <c r="G18" s="149"/>
      <c r="H18" s="149"/>
      <c r="I18" s="144">
        <f>'2-Expenditures'!I18</f>
        <v>0</v>
      </c>
      <c r="J18" s="410"/>
      <c r="K18" s="153">
        <f>SUM(I18:J18)</f>
        <v>0</v>
      </c>
      <c r="L18" s="539" t="s">
        <v>1937</v>
      </c>
      <c r="M18" s="383" t="b">
        <f>SUM(E18:H18)=I18</f>
        <v>1</v>
      </c>
      <c r="O18" s="389">
        <f t="shared" si="0"/>
        <v>0</v>
      </c>
      <c r="P18" s="389">
        <f t="shared" si="1"/>
        <v>0</v>
      </c>
      <c r="Q18" s="389">
        <f t="shared" si="2"/>
        <v>0</v>
      </c>
      <c r="R18" s="389">
        <f t="shared" si="3"/>
        <v>0</v>
      </c>
      <c r="S18" s="390" t="str">
        <f>IF(I18&gt;0,SUM(O18:R18)=1,"")</f>
        <v/>
      </c>
    </row>
    <row r="19" spans="1:22" hidden="1" outlineLevel="1" x14ac:dyDescent="0.25">
      <c r="A19" s="159" t="str">
        <f>'2-Expenditures'!A19</f>
        <v>Y</v>
      </c>
      <c r="B19" s="258" t="str">
        <f ca="1">IF(A19="N",B18,IF(LEN(B18)&lt;&gt;1,"A",IFERROR(CHAR(CODE(LOOKUP(2,1/($B$16:OFFSET(B19,-1,0)&lt;&gt;""),$B$16:OFFSET(B19,-1,0)))+1),"A")))</f>
        <v>C</v>
      </c>
      <c r="C19" s="139">
        <f>'2-Expenditures'!C19</f>
        <v>0</v>
      </c>
      <c r="D19" s="140">
        <f>'2-Expenditures'!E19</f>
        <v>0</v>
      </c>
      <c r="E19" s="149"/>
      <c r="F19" s="149"/>
      <c r="G19" s="149"/>
      <c r="H19" s="149"/>
      <c r="I19" s="144">
        <f>'2-Expenditures'!I19</f>
        <v>0</v>
      </c>
      <c r="J19" s="410"/>
      <c r="K19" s="153">
        <f>SUM(I19:J19)</f>
        <v>0</v>
      </c>
      <c r="L19" s="539" t="s">
        <v>1937</v>
      </c>
      <c r="M19" s="383" t="b">
        <f>SUM(E19:H19)=I19</f>
        <v>1</v>
      </c>
      <c r="O19" s="389">
        <f t="shared" si="0"/>
        <v>0</v>
      </c>
      <c r="P19" s="389">
        <f t="shared" si="1"/>
        <v>0</v>
      </c>
      <c r="Q19" s="389">
        <f t="shared" si="2"/>
        <v>0</v>
      </c>
      <c r="R19" s="389">
        <f t="shared" si="3"/>
        <v>0</v>
      </c>
      <c r="S19" s="390" t="str">
        <f>IF(I19&gt;0,SUM(O19:R19)=1,"")</f>
        <v/>
      </c>
    </row>
    <row r="20" spans="1:22" hidden="1" outlineLevel="1" x14ac:dyDescent="0.25">
      <c r="A20" s="159" t="str">
        <f>'2-Expenditures'!A20</f>
        <v>Y</v>
      </c>
      <c r="B20" s="258" t="str">
        <f ca="1">IF(A20="N",B19,IF(LEN(B19)&lt;&gt;1,"A",IFERROR(CHAR(CODE(LOOKUP(2,1/($B$16:OFFSET(B20,-1,0)&lt;&gt;""),$B$16:OFFSET(B20,-1,0)))+1),"A")))</f>
        <v>D</v>
      </c>
      <c r="C20" s="139">
        <f>'2-Expenditures'!C20</f>
        <v>0</v>
      </c>
      <c r="D20" s="140">
        <f>'2-Expenditures'!E20</f>
        <v>0</v>
      </c>
      <c r="E20" s="149"/>
      <c r="F20" s="149"/>
      <c r="G20" s="149"/>
      <c r="H20" s="149"/>
      <c r="I20" s="144">
        <f>'2-Expenditures'!I20</f>
        <v>0</v>
      </c>
      <c r="J20" s="410"/>
      <c r="K20" s="153">
        <f>SUM(I20:J20)</f>
        <v>0</v>
      </c>
      <c r="L20" s="539" t="s">
        <v>1937</v>
      </c>
      <c r="M20" s="383" t="b">
        <f>SUM(E20:H20)=I20</f>
        <v>1</v>
      </c>
      <c r="O20" s="389">
        <f t="shared" si="0"/>
        <v>0</v>
      </c>
      <c r="P20" s="389">
        <f t="shared" si="1"/>
        <v>0</v>
      </c>
      <c r="Q20" s="389">
        <f t="shared" si="2"/>
        <v>0</v>
      </c>
      <c r="R20" s="389">
        <f t="shared" si="3"/>
        <v>0</v>
      </c>
      <c r="S20" s="390" t="str">
        <f>IF(I20&gt;0,SUM(O20:R20)=1,"")</f>
        <v/>
      </c>
    </row>
    <row r="21" spans="1:22" hidden="1" outlineLevel="1" x14ac:dyDescent="0.25">
      <c r="A21" s="159" t="str">
        <f>'2-Expenditures'!A21</f>
        <v>Y</v>
      </c>
      <c r="B21" s="258" t="str">
        <f ca="1">IF(A21="N",B20,IF(LEN(B20)&lt;&gt;1,"A",IFERROR(CHAR(CODE(LOOKUP(2,1/($B$16:OFFSET(B21,-1,0)&lt;&gt;""),$B$16:OFFSET(B21,-1,0)))+1),"A")))</f>
        <v>E</v>
      </c>
      <c r="C21" s="139">
        <f>'2-Expenditures'!C21</f>
        <v>0</v>
      </c>
      <c r="D21" s="140">
        <f>'2-Expenditures'!E21</f>
        <v>0</v>
      </c>
      <c r="E21" s="149"/>
      <c r="F21" s="149"/>
      <c r="G21" s="149"/>
      <c r="H21" s="149"/>
      <c r="I21" s="144">
        <f>'2-Expenditures'!I21</f>
        <v>0</v>
      </c>
      <c r="J21" s="410"/>
      <c r="K21" s="153">
        <f>SUM(I21:J21)</f>
        <v>0</v>
      </c>
      <c r="L21" s="539" t="s">
        <v>1937</v>
      </c>
      <c r="M21" s="383" t="b">
        <f>SUM(E21:H21)=I21</f>
        <v>1</v>
      </c>
      <c r="O21" s="389">
        <f t="shared" si="0"/>
        <v>0</v>
      </c>
      <c r="P21" s="389">
        <f t="shared" si="1"/>
        <v>0</v>
      </c>
      <c r="Q21" s="389">
        <f t="shared" si="2"/>
        <v>0</v>
      </c>
      <c r="R21" s="389">
        <f t="shared" si="3"/>
        <v>0</v>
      </c>
      <c r="S21" s="390" t="str">
        <f>IF(I21&gt;0,SUM(O21:R21)=1,"")</f>
        <v/>
      </c>
    </row>
    <row r="22" spans="1:22" hidden="1" outlineLevel="2" x14ac:dyDescent="0.25">
      <c r="A22" s="159" t="str">
        <f>'2-Expenditures'!A22</f>
        <v>N</v>
      </c>
      <c r="B22" s="258" t="str">
        <f ca="1">IF(A22="N",B21,IF(LEN(B21)&lt;&gt;1,"A",IFERROR(CHAR(CODE(LOOKUP(2,1/($B$16:OFFSET(B22,-1,0)&lt;&gt;""),$B$16:OFFSET(B22,-1,0)))+1),"A")))</f>
        <v>E</v>
      </c>
      <c r="C22" s="139">
        <f>'2-Expenditures'!C22</f>
        <v>0</v>
      </c>
      <c r="D22" s="140">
        <f>'2-Expenditures'!E22</f>
        <v>0</v>
      </c>
      <c r="E22" s="149"/>
      <c r="F22" s="149"/>
      <c r="G22" s="149"/>
      <c r="H22" s="149"/>
      <c r="I22" s="144">
        <f>'2-Expenditures'!I22</f>
        <v>0</v>
      </c>
      <c r="J22" s="410"/>
      <c r="K22" s="153">
        <f t="shared" ref="K22:K31" si="4">SUM(I22:J22)</f>
        <v>0</v>
      </c>
      <c r="L22" s="539" t="s">
        <v>1937</v>
      </c>
      <c r="M22" s="383" t="b">
        <f t="shared" ref="M22:M31" si="5">SUM(E22:H22)=I22</f>
        <v>1</v>
      </c>
      <c r="O22" s="389">
        <f t="shared" si="0"/>
        <v>0</v>
      </c>
      <c r="P22" s="389">
        <f t="shared" si="1"/>
        <v>0</v>
      </c>
      <c r="Q22" s="389">
        <f t="shared" si="2"/>
        <v>0</v>
      </c>
      <c r="R22" s="389">
        <f t="shared" si="3"/>
        <v>0</v>
      </c>
      <c r="S22" s="390" t="str">
        <f t="shared" ref="S22:S31" si="6">IF(I22&gt;0,SUM(O22:R22)=1,"")</f>
        <v/>
      </c>
    </row>
    <row r="23" spans="1:22" hidden="1" outlineLevel="2" x14ac:dyDescent="0.25">
      <c r="A23" s="159" t="str">
        <f>'2-Expenditures'!A23</f>
        <v>N</v>
      </c>
      <c r="B23" s="258" t="str">
        <f ca="1">IF(A23="N",B22,IF(LEN(B22)&lt;&gt;1,"A",IFERROR(CHAR(CODE(LOOKUP(2,1/($B$16:OFFSET(B23,-1,0)&lt;&gt;""),$B$16:OFFSET(B23,-1,0)))+1),"A")))</f>
        <v>E</v>
      </c>
      <c r="C23" s="139">
        <f>'2-Expenditures'!C23</f>
        <v>0</v>
      </c>
      <c r="D23" s="140">
        <f>'2-Expenditures'!E23</f>
        <v>0</v>
      </c>
      <c r="E23" s="149"/>
      <c r="F23" s="149"/>
      <c r="G23" s="149"/>
      <c r="H23" s="149"/>
      <c r="I23" s="144">
        <f>'2-Expenditures'!I23</f>
        <v>0</v>
      </c>
      <c r="J23" s="410"/>
      <c r="K23" s="153">
        <f t="shared" si="4"/>
        <v>0</v>
      </c>
      <c r="L23" s="539" t="s">
        <v>1937</v>
      </c>
      <c r="M23" s="383" t="b">
        <f t="shared" si="5"/>
        <v>1</v>
      </c>
      <c r="O23" s="389">
        <f t="shared" si="0"/>
        <v>0</v>
      </c>
      <c r="P23" s="389">
        <f t="shared" si="1"/>
        <v>0</v>
      </c>
      <c r="Q23" s="389">
        <f t="shared" si="2"/>
        <v>0</v>
      </c>
      <c r="R23" s="389">
        <f t="shared" si="3"/>
        <v>0</v>
      </c>
      <c r="S23" s="390" t="str">
        <f t="shared" si="6"/>
        <v/>
      </c>
    </row>
    <row r="24" spans="1:22" hidden="1" outlineLevel="2" x14ac:dyDescent="0.25">
      <c r="A24" s="159" t="str">
        <f>'2-Expenditures'!A24</f>
        <v>N</v>
      </c>
      <c r="B24" s="258" t="str">
        <f ca="1">IF(A24="N",B23,IF(LEN(B23)&lt;&gt;1,"A",IFERROR(CHAR(CODE(LOOKUP(2,1/($B$16:OFFSET(B24,-1,0)&lt;&gt;""),$B$16:OFFSET(B24,-1,0)))+1),"A")))</f>
        <v>E</v>
      </c>
      <c r="C24" s="139">
        <f>'2-Expenditures'!C24</f>
        <v>0</v>
      </c>
      <c r="D24" s="140">
        <f>'2-Expenditures'!E24</f>
        <v>0</v>
      </c>
      <c r="E24" s="149"/>
      <c r="F24" s="149"/>
      <c r="G24" s="149"/>
      <c r="H24" s="149"/>
      <c r="I24" s="144">
        <f>'2-Expenditures'!I24</f>
        <v>0</v>
      </c>
      <c r="J24" s="410"/>
      <c r="K24" s="153">
        <f t="shared" si="4"/>
        <v>0</v>
      </c>
      <c r="L24" s="539" t="s">
        <v>1937</v>
      </c>
      <c r="M24" s="383" t="b">
        <f t="shared" si="5"/>
        <v>1</v>
      </c>
      <c r="O24" s="389">
        <f t="shared" si="0"/>
        <v>0</v>
      </c>
      <c r="P24" s="389">
        <f t="shared" si="1"/>
        <v>0</v>
      </c>
      <c r="Q24" s="389">
        <f t="shared" si="2"/>
        <v>0</v>
      </c>
      <c r="R24" s="389">
        <f t="shared" si="3"/>
        <v>0</v>
      </c>
      <c r="S24" s="390" t="str">
        <f t="shared" si="6"/>
        <v/>
      </c>
    </row>
    <row r="25" spans="1:22" hidden="1" outlineLevel="2" x14ac:dyDescent="0.25">
      <c r="A25" s="159" t="str">
        <f>'2-Expenditures'!A25</f>
        <v>N</v>
      </c>
      <c r="B25" s="258" t="str">
        <f ca="1">IF(A25="N",B24,IF(LEN(B24)&lt;&gt;1,"A",IFERROR(CHAR(CODE(LOOKUP(2,1/($B$16:OFFSET(B25,-1,0)&lt;&gt;""),$B$16:OFFSET(B25,-1,0)))+1),"A")))</f>
        <v>E</v>
      </c>
      <c r="C25" s="139">
        <f>'2-Expenditures'!C25</f>
        <v>0</v>
      </c>
      <c r="D25" s="140">
        <f>'2-Expenditures'!E25</f>
        <v>0</v>
      </c>
      <c r="E25" s="149"/>
      <c r="F25" s="149"/>
      <c r="G25" s="149"/>
      <c r="H25" s="149"/>
      <c r="I25" s="144">
        <f>'2-Expenditures'!I25</f>
        <v>0</v>
      </c>
      <c r="J25" s="410"/>
      <c r="K25" s="153">
        <f t="shared" si="4"/>
        <v>0</v>
      </c>
      <c r="L25" s="539" t="s">
        <v>1937</v>
      </c>
      <c r="M25" s="383" t="b">
        <f t="shared" si="5"/>
        <v>1</v>
      </c>
      <c r="O25" s="389">
        <f t="shared" si="0"/>
        <v>0</v>
      </c>
      <c r="P25" s="389">
        <f t="shared" si="1"/>
        <v>0</v>
      </c>
      <c r="Q25" s="389">
        <f t="shared" si="2"/>
        <v>0</v>
      </c>
      <c r="R25" s="389">
        <f t="shared" si="3"/>
        <v>0</v>
      </c>
      <c r="S25" s="390" t="str">
        <f t="shared" si="6"/>
        <v/>
      </c>
    </row>
    <row r="26" spans="1:22" hidden="1" outlineLevel="2" x14ac:dyDescent="0.25">
      <c r="A26" s="159" t="str">
        <f>'2-Expenditures'!A26</f>
        <v>N</v>
      </c>
      <c r="B26" s="258" t="str">
        <f ca="1">IF(A26="N",B25,IF(LEN(B25)&lt;&gt;1,"A",IFERROR(CHAR(CODE(LOOKUP(2,1/($B$16:OFFSET(B26,-1,0)&lt;&gt;""),$B$16:OFFSET(B26,-1,0)))+1),"A")))</f>
        <v>E</v>
      </c>
      <c r="C26" s="139">
        <f>'2-Expenditures'!C26</f>
        <v>0</v>
      </c>
      <c r="D26" s="140">
        <f>'2-Expenditures'!E26</f>
        <v>0</v>
      </c>
      <c r="E26" s="149"/>
      <c r="F26" s="149"/>
      <c r="G26" s="149"/>
      <c r="H26" s="149"/>
      <c r="I26" s="144">
        <f>'2-Expenditures'!I26</f>
        <v>0</v>
      </c>
      <c r="J26" s="410"/>
      <c r="K26" s="153">
        <f t="shared" si="4"/>
        <v>0</v>
      </c>
      <c r="L26" s="539" t="s">
        <v>1937</v>
      </c>
      <c r="M26" s="383" t="b">
        <f t="shared" si="5"/>
        <v>1</v>
      </c>
      <c r="O26" s="389">
        <f t="shared" si="0"/>
        <v>0</v>
      </c>
      <c r="P26" s="389">
        <f t="shared" si="1"/>
        <v>0</v>
      </c>
      <c r="Q26" s="389">
        <f t="shared" si="2"/>
        <v>0</v>
      </c>
      <c r="R26" s="389">
        <f t="shared" si="3"/>
        <v>0</v>
      </c>
      <c r="S26" s="390" t="str">
        <f t="shared" si="6"/>
        <v/>
      </c>
    </row>
    <row r="27" spans="1:22" hidden="1" outlineLevel="2" x14ac:dyDescent="0.25">
      <c r="A27" s="159" t="str">
        <f>'2-Expenditures'!A27</f>
        <v>N</v>
      </c>
      <c r="B27" s="258" t="str">
        <f ca="1">IF(A27="N",B26,IF(LEN(B26)&lt;&gt;1,"A",IFERROR(CHAR(CODE(LOOKUP(2,1/($B$16:OFFSET(B27,-1,0)&lt;&gt;""),$B$16:OFFSET(B27,-1,0)))+1),"A")))</f>
        <v>E</v>
      </c>
      <c r="C27" s="139">
        <f>'2-Expenditures'!C27</f>
        <v>0</v>
      </c>
      <c r="D27" s="140">
        <f>'2-Expenditures'!E27</f>
        <v>0</v>
      </c>
      <c r="E27" s="149"/>
      <c r="F27" s="149"/>
      <c r="G27" s="149"/>
      <c r="H27" s="149"/>
      <c r="I27" s="144">
        <f>'2-Expenditures'!I27</f>
        <v>0</v>
      </c>
      <c r="J27" s="410"/>
      <c r="K27" s="153">
        <f t="shared" si="4"/>
        <v>0</v>
      </c>
      <c r="L27" s="539" t="s">
        <v>1937</v>
      </c>
      <c r="M27" s="383" t="b">
        <f t="shared" si="5"/>
        <v>1</v>
      </c>
      <c r="O27" s="389">
        <f t="shared" si="0"/>
        <v>0</v>
      </c>
      <c r="P27" s="389">
        <f t="shared" si="1"/>
        <v>0</v>
      </c>
      <c r="Q27" s="389">
        <f t="shared" si="2"/>
        <v>0</v>
      </c>
      <c r="R27" s="389">
        <f t="shared" si="3"/>
        <v>0</v>
      </c>
      <c r="S27" s="390" t="str">
        <f t="shared" si="6"/>
        <v/>
      </c>
    </row>
    <row r="28" spans="1:22" hidden="1" outlineLevel="2" x14ac:dyDescent="0.25">
      <c r="A28" s="159" t="str">
        <f>'2-Expenditures'!A28</f>
        <v>N</v>
      </c>
      <c r="B28" s="258" t="str">
        <f ca="1">IF(A28="N",B27,IF(LEN(B27)&lt;&gt;1,"A",IFERROR(CHAR(CODE(LOOKUP(2,1/($B$16:OFFSET(B28,-1,0)&lt;&gt;""),$B$16:OFFSET(B28,-1,0)))+1),"A")))</f>
        <v>E</v>
      </c>
      <c r="C28" s="139">
        <f>'2-Expenditures'!C28</f>
        <v>0</v>
      </c>
      <c r="D28" s="140">
        <f>'2-Expenditures'!E28</f>
        <v>0</v>
      </c>
      <c r="E28" s="149"/>
      <c r="F28" s="149"/>
      <c r="G28" s="149"/>
      <c r="H28" s="149"/>
      <c r="I28" s="144">
        <f>'2-Expenditures'!I28</f>
        <v>0</v>
      </c>
      <c r="J28" s="410"/>
      <c r="K28" s="153">
        <f t="shared" si="4"/>
        <v>0</v>
      </c>
      <c r="L28" s="539" t="s">
        <v>1937</v>
      </c>
      <c r="M28" s="383" t="b">
        <f t="shared" si="5"/>
        <v>1</v>
      </c>
      <c r="O28" s="389">
        <f t="shared" si="0"/>
        <v>0</v>
      </c>
      <c r="P28" s="389">
        <f t="shared" si="1"/>
        <v>0</v>
      </c>
      <c r="Q28" s="389">
        <f t="shared" si="2"/>
        <v>0</v>
      </c>
      <c r="R28" s="389">
        <f t="shared" si="3"/>
        <v>0</v>
      </c>
      <c r="S28" s="390" t="str">
        <f t="shared" si="6"/>
        <v/>
      </c>
    </row>
    <row r="29" spans="1:22" hidden="1" outlineLevel="2" x14ac:dyDescent="0.25">
      <c r="A29" s="159" t="str">
        <f>'2-Expenditures'!A29</f>
        <v>N</v>
      </c>
      <c r="B29" s="258" t="str">
        <f ca="1">IF(A29="N",B28,IF(LEN(B28)&lt;&gt;1,"A",IFERROR(CHAR(CODE(LOOKUP(2,1/($B$16:OFFSET(B29,-1,0)&lt;&gt;""),$B$16:OFFSET(B29,-1,0)))+1),"A")))</f>
        <v>E</v>
      </c>
      <c r="C29" s="139">
        <f>'2-Expenditures'!C29</f>
        <v>0</v>
      </c>
      <c r="D29" s="140">
        <f>'2-Expenditures'!E29</f>
        <v>0</v>
      </c>
      <c r="E29" s="149"/>
      <c r="F29" s="149"/>
      <c r="G29" s="149"/>
      <c r="H29" s="149"/>
      <c r="I29" s="144">
        <f>'2-Expenditures'!I29</f>
        <v>0</v>
      </c>
      <c r="J29" s="410"/>
      <c r="K29" s="153">
        <f t="shared" si="4"/>
        <v>0</v>
      </c>
      <c r="L29" s="539" t="s">
        <v>1937</v>
      </c>
      <c r="M29" s="383" t="b">
        <f t="shared" si="5"/>
        <v>1</v>
      </c>
      <c r="O29" s="389">
        <f t="shared" si="0"/>
        <v>0</v>
      </c>
      <c r="P29" s="389">
        <f t="shared" si="1"/>
        <v>0</v>
      </c>
      <c r="Q29" s="389">
        <f t="shared" si="2"/>
        <v>0</v>
      </c>
      <c r="R29" s="389">
        <f t="shared" si="3"/>
        <v>0</v>
      </c>
      <c r="S29" s="390" t="str">
        <f t="shared" si="6"/>
        <v/>
      </c>
    </row>
    <row r="30" spans="1:22" hidden="1" outlineLevel="2" x14ac:dyDescent="0.25">
      <c r="A30" s="159" t="str">
        <f>'2-Expenditures'!A30</f>
        <v>N</v>
      </c>
      <c r="B30" s="258" t="str">
        <f ca="1">IF(A30="N",B29,IF(LEN(B29)&lt;&gt;1,"A",IFERROR(CHAR(CODE(LOOKUP(2,1/($B$16:OFFSET(B30,-1,0)&lt;&gt;""),$B$16:OFFSET(B30,-1,0)))+1),"A")))</f>
        <v>E</v>
      </c>
      <c r="C30" s="139">
        <f>'2-Expenditures'!C30</f>
        <v>0</v>
      </c>
      <c r="D30" s="140">
        <f>'2-Expenditures'!E30</f>
        <v>0</v>
      </c>
      <c r="E30" s="149"/>
      <c r="F30" s="149"/>
      <c r="G30" s="149"/>
      <c r="H30" s="149"/>
      <c r="I30" s="144">
        <f>'2-Expenditures'!I30</f>
        <v>0</v>
      </c>
      <c r="J30" s="410"/>
      <c r="K30" s="153">
        <f t="shared" si="4"/>
        <v>0</v>
      </c>
      <c r="L30" s="539" t="s">
        <v>1937</v>
      </c>
      <c r="M30" s="383" t="b">
        <f t="shared" si="5"/>
        <v>1</v>
      </c>
      <c r="O30" s="389">
        <f t="shared" si="0"/>
        <v>0</v>
      </c>
      <c r="P30" s="389">
        <f t="shared" si="1"/>
        <v>0</v>
      </c>
      <c r="Q30" s="389">
        <f t="shared" si="2"/>
        <v>0</v>
      </c>
      <c r="R30" s="389">
        <f t="shared" si="3"/>
        <v>0</v>
      </c>
      <c r="S30" s="390" t="str">
        <f t="shared" si="6"/>
        <v/>
      </c>
    </row>
    <row r="31" spans="1:22" ht="13.8" hidden="1" outlineLevel="2" thickBot="1" x14ac:dyDescent="0.3">
      <c r="A31" s="159" t="str">
        <f>'2-Expenditures'!A31</f>
        <v>N</v>
      </c>
      <c r="B31" s="258" t="str">
        <f ca="1">IF(A31="N",B30,IF(LEN(B30)&lt;&gt;1,"A",IFERROR(CHAR(CODE(LOOKUP(2,1/($B$16:OFFSET(B31,-1,0)&lt;&gt;""),$B$16:OFFSET(B31,-1,0)))+1),"A")))</f>
        <v>E</v>
      </c>
      <c r="C31" s="139">
        <f>'2-Expenditures'!C31</f>
        <v>0</v>
      </c>
      <c r="D31" s="140">
        <f>'2-Expenditures'!E31</f>
        <v>0</v>
      </c>
      <c r="E31" s="149"/>
      <c r="F31" s="149"/>
      <c r="G31" s="149"/>
      <c r="H31" s="149"/>
      <c r="I31" s="144">
        <f>'2-Expenditures'!I31</f>
        <v>0</v>
      </c>
      <c r="J31" s="410"/>
      <c r="K31" s="153">
        <f t="shared" si="4"/>
        <v>0</v>
      </c>
      <c r="L31" s="539" t="s">
        <v>1937</v>
      </c>
      <c r="M31" s="383" t="b">
        <f t="shared" si="5"/>
        <v>1</v>
      </c>
      <c r="O31" s="389">
        <f t="shared" si="0"/>
        <v>0</v>
      </c>
      <c r="P31" s="389">
        <f t="shared" si="1"/>
        <v>0</v>
      </c>
      <c r="Q31" s="389">
        <f t="shared" si="2"/>
        <v>0</v>
      </c>
      <c r="R31" s="389">
        <f t="shared" si="3"/>
        <v>0</v>
      </c>
      <c r="S31" s="390" t="str">
        <f t="shared" si="6"/>
        <v/>
      </c>
    </row>
    <row r="32" spans="1:22" ht="13.8" hidden="1" outlineLevel="1" thickTop="1" x14ac:dyDescent="0.25">
      <c r="A32" s="159">
        <f>'2-Expenditures'!A32</f>
        <v>0</v>
      </c>
      <c r="B32" s="344" t="str">
        <f ca="1">IFERROR(CHAR(CODE(LOOKUP(2,1/(B17:OFFSET(B32,-1,0)&lt;&gt;""),B17:OFFSET(B32,-1,0)))+1),"A")</f>
        <v>F</v>
      </c>
      <c r="C32" s="364" t="s">
        <v>1608</v>
      </c>
      <c r="D32" s="365">
        <f ca="1">SUMIFS(D17:OFFSET(D32,-1,0),$A17:OFFSET($A32,-1,0),"Y")</f>
        <v>0</v>
      </c>
      <c r="E32" s="370">
        <f ca="1">SUMIFS(E17:OFFSET(E32,-1,0),$A17:OFFSET($A32,-1,0),"Y")</f>
        <v>0</v>
      </c>
      <c r="F32" s="370">
        <f ca="1">SUMIFS(F17:OFFSET(F32,-1,0),$A17:OFFSET($A32,-1,0),"Y")</f>
        <v>0</v>
      </c>
      <c r="G32" s="370">
        <f ca="1">SUMIFS(G17:OFFSET(G32,-1,0),$A17:OFFSET($A32,-1,0),"Y")</f>
        <v>0</v>
      </c>
      <c r="H32" s="370">
        <f ca="1">SUMIFS(H17:OFFSET(H32,-1,0),$A17:OFFSET($A32,-1,0),"Y")</f>
        <v>0</v>
      </c>
      <c r="I32" s="366">
        <f ca="1">SUMIFS(I17:OFFSET(I32,-1,0),$A17:OFFSET($A32,-1,0),"Y")</f>
        <v>0</v>
      </c>
      <c r="J32" s="422"/>
      <c r="K32" s="348">
        <f ca="1">SUMIFS(K17:OFFSET(K32,-1,0),$A17:OFFSET($A32,-1,0),"Y")</f>
        <v>0</v>
      </c>
      <c r="L32" s="370"/>
      <c r="M32" s="384" t="b">
        <f ca="1">SUM(E32:H32)=I32</f>
        <v>1</v>
      </c>
      <c r="O32" s="389">
        <f t="shared" ref="O32" ca="1" si="7">IFERROR(E32/$I32,0)</f>
        <v>0</v>
      </c>
      <c r="P32" s="389">
        <f t="shared" ref="P32" ca="1" si="8">IFERROR(F32/$I32,0)</f>
        <v>0</v>
      </c>
      <c r="Q32" s="389">
        <f t="shared" ref="Q32" ca="1" si="9">IFERROR(G32/$I32,0)</f>
        <v>0</v>
      </c>
      <c r="R32" s="389">
        <f t="shared" ref="R32" ca="1" si="10">IFERROR(H32/$I32,0)</f>
        <v>0</v>
      </c>
      <c r="S32" s="390" t="str">
        <f t="shared" ref="S32" ca="1" si="11">IF(I32&gt;0,SUM(O32:R32)=1,"")</f>
        <v/>
      </c>
      <c r="T32" s="173" t="s">
        <v>1819</v>
      </c>
    </row>
    <row r="33" spans="1:20" hidden="1" outlineLevel="1" x14ac:dyDescent="0.25">
      <c r="A33" s="159"/>
      <c r="O33" s="152"/>
      <c r="P33" s="152"/>
      <c r="Q33" s="152"/>
      <c r="R33" s="152"/>
      <c r="S33" s="151"/>
      <c r="T33" s="112"/>
    </row>
    <row r="34" spans="1:20" s="304" customFormat="1" ht="19.95" hidden="1" customHeight="1" outlineLevel="1" x14ac:dyDescent="0.25">
      <c r="A34" s="313">
        <f>'2-Expenditures'!A34</f>
        <v>0</v>
      </c>
      <c r="B34" s="114" t="s">
        <v>1899</v>
      </c>
      <c r="C34" s="302"/>
      <c r="D34" s="302"/>
      <c r="E34" s="363"/>
      <c r="F34" s="363"/>
      <c r="G34" s="363"/>
      <c r="H34" s="363"/>
      <c r="I34" s="363"/>
      <c r="J34" s="363"/>
      <c r="K34" s="363"/>
      <c r="L34" s="363"/>
      <c r="M34" s="363"/>
      <c r="N34"/>
      <c r="O34" s="377"/>
      <c r="P34" s="377"/>
      <c r="Q34" s="377"/>
      <c r="R34" s="377"/>
      <c r="S34" s="303"/>
    </row>
    <row r="35" spans="1:20" ht="25.5" hidden="1" customHeight="1" outlineLevel="1" x14ac:dyDescent="0.25">
      <c r="A35" s="159" t="str">
        <f>'2-Expenditures'!A35</f>
        <v>Include?</v>
      </c>
      <c r="B35" s="339" t="s">
        <v>1612</v>
      </c>
      <c r="C35" s="457" t="s">
        <v>1613</v>
      </c>
      <c r="D35" s="458"/>
      <c r="E35" s="372" t="s">
        <v>1589</v>
      </c>
      <c r="F35" s="372" t="s">
        <v>1590</v>
      </c>
      <c r="G35" s="372" t="s">
        <v>1591</v>
      </c>
      <c r="H35" s="372" t="s">
        <v>1592</v>
      </c>
      <c r="I35" s="357" t="s">
        <v>1609</v>
      </c>
      <c r="J35" s="373" t="s">
        <v>1588</v>
      </c>
      <c r="K35" s="357" t="s">
        <v>1633</v>
      </c>
      <c r="L35" s="536" t="s">
        <v>1632</v>
      </c>
      <c r="M35" s="382" t="s">
        <v>1724</v>
      </c>
      <c r="O35" s="387" t="s">
        <v>1589</v>
      </c>
      <c r="P35" s="387" t="s">
        <v>1590</v>
      </c>
      <c r="Q35" s="387" t="s">
        <v>1591</v>
      </c>
      <c r="R35" s="387" t="s">
        <v>1592</v>
      </c>
      <c r="S35" s="388" t="s">
        <v>1724</v>
      </c>
      <c r="T35" s="116"/>
    </row>
    <row r="36" spans="1:20" ht="12.75" hidden="1" customHeight="1" outlineLevel="1" x14ac:dyDescent="0.25">
      <c r="A36" s="159" t="str">
        <f>'2-Expenditures'!A36</f>
        <v>Y</v>
      </c>
      <c r="B36" s="342" t="str">
        <f ca="1">IF(A36="N",B35,IF(LEN(B35)&lt;&gt;1,"A",IFERROR(CHAR(CODE(LOOKUP(2,1/($B$35:OFFSET(B36,-1,0)&lt;&gt;""),$B$35:OFFSET(B36,-1,0)))+1),"A")))</f>
        <v>A</v>
      </c>
      <c r="C36" s="449" t="str">
        <f>'2-Expenditures'!C36</f>
        <v>Centrally Appropriated / POTS Costs</v>
      </c>
      <c r="D36" s="459"/>
      <c r="E36" s="149"/>
      <c r="F36" s="149"/>
      <c r="G36" s="149"/>
      <c r="H36" s="149"/>
      <c r="I36" s="143">
        <f>'2-Expenditures'!I36</f>
        <v>0</v>
      </c>
      <c r="J36" s="154">
        <f>'2-Expenditures'!J36</f>
        <v>0</v>
      </c>
      <c r="K36" s="153">
        <f>SUM(I36:J36)</f>
        <v>0</v>
      </c>
      <c r="L36" s="537" t="s">
        <v>1915</v>
      </c>
      <c r="M36" s="383" t="b">
        <f t="shared" ref="M36:M50" si="12">SUM(E36:H36)=I36</f>
        <v>1</v>
      </c>
      <c r="O36" s="392">
        <f t="shared" ref="O36:O50" si="13">IFERROR(E36/$I36,0)</f>
        <v>0</v>
      </c>
      <c r="P36" s="392">
        <f t="shared" ref="P36:P50" si="14">IFERROR(F36/$I36,0)</f>
        <v>0</v>
      </c>
      <c r="Q36" s="392">
        <f t="shared" ref="Q36:Q50" si="15">IFERROR(G36/$I36,0)</f>
        <v>0</v>
      </c>
      <c r="R36" s="392">
        <f t="shared" ref="R36:R50" si="16">IFERROR(H36/$I36,0)</f>
        <v>0</v>
      </c>
      <c r="S36" s="393" t="str">
        <f>IF(I36&gt;0,SUM(O36:R36)=1,"")</f>
        <v/>
      </c>
      <c r="T36" s="112"/>
    </row>
    <row r="37" spans="1:20" ht="12.75" hidden="1" customHeight="1" outlineLevel="1" x14ac:dyDescent="0.25">
      <c r="A37" s="159" t="str">
        <f>'2-Expenditures'!A37</f>
        <v>Y</v>
      </c>
      <c r="B37" s="342" t="str">
        <f ca="1">IF(A37="N",B36,IF(LEN(B36)&lt;&gt;1,"A",IFERROR(CHAR(CODE(LOOKUP(2,1/($B$35:OFFSET(B37,-1,0)&lt;&gt;""),$B$35:OFFSET(B37,-1,0)))+1),"A")))</f>
        <v>B</v>
      </c>
      <c r="C37" s="449" t="str">
        <f>'2-Expenditures'!C37</f>
        <v>Non-Standard and Agency-Specific FTE Costs</v>
      </c>
      <c r="D37" s="459"/>
      <c r="E37" s="149"/>
      <c r="F37" s="149"/>
      <c r="G37" s="149"/>
      <c r="H37" s="149"/>
      <c r="I37" s="143">
        <f>'2-Expenditures'!I37</f>
        <v>0</v>
      </c>
      <c r="J37" s="154">
        <f>'2-Expenditures'!J37</f>
        <v>0</v>
      </c>
      <c r="K37" s="153">
        <f>SUM(I37:J37)</f>
        <v>0</v>
      </c>
      <c r="L37" s="537" t="s">
        <v>1586</v>
      </c>
      <c r="M37" s="383" t="b">
        <f t="shared" si="12"/>
        <v>1</v>
      </c>
      <c r="O37" s="392">
        <f t="shared" si="13"/>
        <v>0</v>
      </c>
      <c r="P37" s="392">
        <f t="shared" si="14"/>
        <v>0</v>
      </c>
      <c r="Q37" s="392">
        <f t="shared" si="15"/>
        <v>0</v>
      </c>
      <c r="R37" s="392">
        <f t="shared" si="16"/>
        <v>0</v>
      </c>
      <c r="S37" s="393" t="str">
        <f>IF(I37&gt;0,SUM(O37:R37)=1,"")</f>
        <v/>
      </c>
      <c r="T37" s="112"/>
    </row>
    <row r="38" spans="1:20" ht="12.75" hidden="1" customHeight="1" outlineLevel="1" x14ac:dyDescent="0.25">
      <c r="A38" s="159" t="str">
        <f>'2-Expenditures'!A38</f>
        <v>Y</v>
      </c>
      <c r="B38" s="342" t="str">
        <f ca="1">IF(A38="N",B37,IF(LEN(B37)&lt;&gt;1,"A",IFERROR(CHAR(CODE(LOOKUP(2,1/($B$35:OFFSET(B38,-1,0)&lt;&gt;""),$B$35:OFFSET(B38,-1,0)))+1),"A")))</f>
        <v>C</v>
      </c>
      <c r="C38" s="449" t="str">
        <f>'2-Expenditures'!C38</f>
        <v>Legal Services</v>
      </c>
      <c r="D38" s="459"/>
      <c r="E38" s="149"/>
      <c r="F38" s="149"/>
      <c r="G38" s="149"/>
      <c r="H38" s="149"/>
      <c r="I38" s="143">
        <f>'2-Expenditures'!I38</f>
        <v>0</v>
      </c>
      <c r="J38" s="409"/>
      <c r="K38" s="153">
        <f t="shared" ref="K38:K47" si="17">SUM(I38:J38)</f>
        <v>0</v>
      </c>
      <c r="L38" s="537" t="s">
        <v>28</v>
      </c>
      <c r="M38" s="383" t="b">
        <f t="shared" si="12"/>
        <v>1</v>
      </c>
      <c r="O38" s="392">
        <f t="shared" si="13"/>
        <v>0</v>
      </c>
      <c r="P38" s="392">
        <f t="shared" si="14"/>
        <v>0</v>
      </c>
      <c r="Q38" s="392">
        <f t="shared" si="15"/>
        <v>0</v>
      </c>
      <c r="R38" s="392">
        <f t="shared" si="16"/>
        <v>0</v>
      </c>
      <c r="S38" s="393" t="str">
        <f>IF(I38&gt;0,SUM(O38:R38)=1,"")</f>
        <v/>
      </c>
      <c r="T38" s="112"/>
    </row>
    <row r="39" spans="1:20" ht="12.75" hidden="1" customHeight="1" outlineLevel="1" x14ac:dyDescent="0.25">
      <c r="A39" s="159" t="str">
        <f>'2-Expenditures'!A39</f>
        <v>Y</v>
      </c>
      <c r="B39" s="342" t="str">
        <f ca="1">IF(A39="N",B38,IF(LEN(B38)&lt;&gt;1,"A",IFERROR(CHAR(CODE(LOOKUP(2,1/($B$35:OFFSET(B39,-1,0)&lt;&gt;""),$B$35:OFFSET(B39,-1,0)))+1),"A")))</f>
        <v>D</v>
      </c>
      <c r="C39" s="449" t="str">
        <f>'2-Expenditures'!C39</f>
        <v>Computer Programming - Established (Current Year)</v>
      </c>
      <c r="D39" s="459"/>
      <c r="E39" s="149"/>
      <c r="F39" s="149"/>
      <c r="G39" s="149"/>
      <c r="H39" s="149"/>
      <c r="I39" s="143">
        <f>'2-Expenditures'!I39</f>
        <v>0</v>
      </c>
      <c r="J39" s="410"/>
      <c r="K39" s="153">
        <f t="shared" si="17"/>
        <v>0</v>
      </c>
      <c r="L39" s="538"/>
      <c r="M39" s="383" t="b">
        <f t="shared" si="12"/>
        <v>1</v>
      </c>
      <c r="O39" s="392">
        <f t="shared" si="13"/>
        <v>0</v>
      </c>
      <c r="P39" s="392">
        <f t="shared" si="14"/>
        <v>0</v>
      </c>
      <c r="Q39" s="392">
        <f t="shared" si="15"/>
        <v>0</v>
      </c>
      <c r="R39" s="392">
        <f t="shared" si="16"/>
        <v>0</v>
      </c>
      <c r="S39" s="393" t="str">
        <f t="shared" ref="S39:S47" si="18">IF(I39&gt;0,SUM(O39:R39)=1,"")</f>
        <v/>
      </c>
      <c r="T39" s="112"/>
    </row>
    <row r="40" spans="1:20" ht="12.75" hidden="1" customHeight="1" outlineLevel="1" x14ac:dyDescent="0.25">
      <c r="A40" s="159" t="str">
        <f>'2-Expenditures'!A40</f>
        <v>Y</v>
      </c>
      <c r="B40" s="342" t="str">
        <f ca="1">IF(A40="N",B39,IF(LEN(B39)&lt;&gt;1,"A",IFERROR(CHAR(CODE(LOOKUP(2,1/($B$35:OFFSET(B40,-1,0)&lt;&gt;""),$B$35:OFFSET(B40,-1,0)))+1),"A")))</f>
        <v>E</v>
      </c>
      <c r="C40" s="449" t="str">
        <f>'2-Expenditures'!C40</f>
        <v>Computer Programming - Emerging (Current Year)</v>
      </c>
      <c r="D40" s="459"/>
      <c r="E40" s="149"/>
      <c r="F40" s="149"/>
      <c r="G40" s="149"/>
      <c r="H40" s="149"/>
      <c r="I40" s="143">
        <f>'2-Expenditures'!I40</f>
        <v>0</v>
      </c>
      <c r="J40" s="410"/>
      <c r="K40" s="153">
        <f t="shared" si="17"/>
        <v>0</v>
      </c>
      <c r="L40" s="538"/>
      <c r="M40" s="383" t="b">
        <f t="shared" si="12"/>
        <v>1</v>
      </c>
      <c r="O40" s="392">
        <f t="shared" si="13"/>
        <v>0</v>
      </c>
      <c r="P40" s="392">
        <f t="shared" si="14"/>
        <v>0</v>
      </c>
      <c r="Q40" s="392">
        <f t="shared" si="15"/>
        <v>0</v>
      </c>
      <c r="R40" s="392">
        <f t="shared" si="16"/>
        <v>0</v>
      </c>
      <c r="S40" s="393" t="str">
        <f t="shared" si="18"/>
        <v/>
      </c>
      <c r="T40" s="112"/>
    </row>
    <row r="41" spans="1:20" ht="12.75" hidden="1" customHeight="1" outlineLevel="1" x14ac:dyDescent="0.25">
      <c r="A41" s="159" t="str">
        <f>'2-Expenditures'!A41</f>
        <v>Y</v>
      </c>
      <c r="B41" s="342" t="str">
        <f ca="1">IF(A41="N",B40,IF(LEN(B40)&lt;&gt;1,"A",IFERROR(CHAR(CODE(LOOKUP(2,1/($B$35:OFFSET(B41,-1,0)&lt;&gt;""),$B$35:OFFSET(B41,-1,0)))+1),"A")))</f>
        <v>F</v>
      </c>
      <c r="C41" s="449" t="str">
        <f>'2-Expenditures'!C41</f>
        <v>2WD Travel Mileage</v>
      </c>
      <c r="D41" s="459"/>
      <c r="E41" s="149"/>
      <c r="F41" s="149"/>
      <c r="G41" s="149"/>
      <c r="H41" s="149"/>
      <c r="I41" s="143">
        <f>'2-Expenditures'!I41</f>
        <v>0</v>
      </c>
      <c r="J41" s="410"/>
      <c r="K41" s="153">
        <f t="shared" si="17"/>
        <v>0</v>
      </c>
      <c r="L41" s="537" t="s">
        <v>1586</v>
      </c>
      <c r="M41" s="383" t="b">
        <f t="shared" si="12"/>
        <v>1</v>
      </c>
      <c r="O41" s="392">
        <f t="shared" si="13"/>
        <v>0</v>
      </c>
      <c r="P41" s="392">
        <f t="shared" si="14"/>
        <v>0</v>
      </c>
      <c r="Q41" s="392">
        <f t="shared" si="15"/>
        <v>0</v>
      </c>
      <c r="R41" s="392">
        <f t="shared" si="16"/>
        <v>0</v>
      </c>
      <c r="S41" s="393" t="str">
        <f t="shared" si="18"/>
        <v/>
      </c>
      <c r="T41" s="112"/>
    </row>
    <row r="42" spans="1:20" ht="12.75" hidden="1" customHeight="1" outlineLevel="1" x14ac:dyDescent="0.25">
      <c r="A42" s="159" t="str">
        <f>'2-Expenditures'!A42</f>
        <v>Y</v>
      </c>
      <c r="B42" s="342" t="str">
        <f ca="1">IF(A42="N",B41,IF(LEN(B41)&lt;&gt;1,"A",IFERROR(CHAR(CODE(LOOKUP(2,1/($B$35:OFFSET(B42,-1,0)&lt;&gt;""),$B$35:OFFSET(B42,-1,0)))+1),"A")))</f>
        <v>G</v>
      </c>
      <c r="C42" s="449" t="str">
        <f>'2-Expenditures'!C42</f>
        <v>4WD Travel Mileage</v>
      </c>
      <c r="D42" s="459"/>
      <c r="E42" s="149"/>
      <c r="F42" s="149"/>
      <c r="G42" s="149"/>
      <c r="H42" s="149"/>
      <c r="I42" s="143">
        <f>'2-Expenditures'!I42</f>
        <v>0</v>
      </c>
      <c r="J42" s="410"/>
      <c r="K42" s="153">
        <f t="shared" si="17"/>
        <v>0</v>
      </c>
      <c r="L42" s="537" t="s">
        <v>1586</v>
      </c>
      <c r="M42" s="383" t="b">
        <f t="shared" si="12"/>
        <v>1</v>
      </c>
      <c r="O42" s="392">
        <f t="shared" si="13"/>
        <v>0</v>
      </c>
      <c r="P42" s="392">
        <f t="shared" si="14"/>
        <v>0</v>
      </c>
      <c r="Q42" s="392">
        <f t="shared" si="15"/>
        <v>0</v>
      </c>
      <c r="R42" s="392">
        <f t="shared" si="16"/>
        <v>0</v>
      </c>
      <c r="S42" s="393" t="str">
        <f t="shared" si="18"/>
        <v/>
      </c>
      <c r="T42" s="112"/>
    </row>
    <row r="43" spans="1:20" ht="12.75" hidden="1" customHeight="1" outlineLevel="2" x14ac:dyDescent="0.25">
      <c r="A43" s="159" t="str">
        <f>'2-Expenditures'!A43</f>
        <v>N</v>
      </c>
      <c r="B43" s="342" t="str">
        <f ca="1">IF(A43="N",B42,IF(LEN(B42)&lt;&gt;1,"A",IFERROR(CHAR(CODE(LOOKUP(2,1/($B$35:OFFSET(B43,-1,0)&lt;&gt;""),$B$35:OFFSET(B43,-1,0)))+1),"A")))</f>
        <v>G</v>
      </c>
      <c r="C43" s="449" t="str">
        <f>'2-Expenditures'!C43</f>
        <v>GenTax Programming</v>
      </c>
      <c r="D43" s="459"/>
      <c r="E43" s="149"/>
      <c r="F43" s="149"/>
      <c r="G43" s="149"/>
      <c r="H43" s="149"/>
      <c r="I43" s="143">
        <f>'2-Expenditures'!I43</f>
        <v>0</v>
      </c>
      <c r="J43" s="410"/>
      <c r="K43" s="153">
        <f t="shared" si="17"/>
        <v>0</v>
      </c>
      <c r="L43" s="537" t="s">
        <v>1586</v>
      </c>
      <c r="M43" s="383" t="b">
        <f t="shared" si="12"/>
        <v>1</v>
      </c>
      <c r="O43" s="392">
        <f t="shared" si="13"/>
        <v>0</v>
      </c>
      <c r="P43" s="392">
        <f t="shared" si="14"/>
        <v>0</v>
      </c>
      <c r="Q43" s="392">
        <f t="shared" si="15"/>
        <v>0</v>
      </c>
      <c r="R43" s="392">
        <f t="shared" si="16"/>
        <v>0</v>
      </c>
      <c r="S43" s="393" t="str">
        <f t="shared" si="18"/>
        <v/>
      </c>
      <c r="T43" s="102"/>
    </row>
    <row r="44" spans="1:20" ht="12.75" hidden="1" customHeight="1" outlineLevel="2" x14ac:dyDescent="0.25">
      <c r="A44" s="159" t="str">
        <f>'2-Expenditures'!A44</f>
        <v>N</v>
      </c>
      <c r="B44" s="342" t="str">
        <f ca="1">IF(A44="N",B43,IF(LEN(B43)&lt;&gt;1,"A",IFERROR(CHAR(CODE(LOOKUP(2,1/($B$35:OFFSET(B44,-1,0)&lt;&gt;""),$B$35:OFFSET(B44,-1,0)))+1),"A")))</f>
        <v>G</v>
      </c>
      <c r="C44" s="449" t="str">
        <f>'2-Expenditures'!C44</f>
        <v>ISD Programming Support</v>
      </c>
      <c r="D44" s="459"/>
      <c r="E44" s="149"/>
      <c r="F44" s="149"/>
      <c r="G44" s="149"/>
      <c r="H44" s="149"/>
      <c r="I44" s="143">
        <f>'2-Expenditures'!I44</f>
        <v>0</v>
      </c>
      <c r="J44" s="410"/>
      <c r="K44" s="153">
        <f t="shared" si="17"/>
        <v>0</v>
      </c>
      <c r="L44" s="537" t="s">
        <v>1586</v>
      </c>
      <c r="M44" s="383" t="b">
        <f t="shared" si="12"/>
        <v>1</v>
      </c>
      <c r="O44" s="392">
        <f t="shared" si="13"/>
        <v>0</v>
      </c>
      <c r="P44" s="392">
        <f t="shared" si="14"/>
        <v>0</v>
      </c>
      <c r="Q44" s="392">
        <f t="shared" si="15"/>
        <v>0</v>
      </c>
      <c r="R44" s="392">
        <f t="shared" si="16"/>
        <v>0</v>
      </c>
      <c r="S44" s="393" t="str">
        <f t="shared" si="18"/>
        <v/>
      </c>
      <c r="T44" s="112"/>
    </row>
    <row r="45" spans="1:20" ht="12.75" hidden="1" customHeight="1" outlineLevel="2" x14ac:dyDescent="0.25">
      <c r="A45" s="159" t="str">
        <f>'2-Expenditures'!A45</f>
        <v>N</v>
      </c>
      <c r="B45" s="342" t="str">
        <f ca="1">IF(A45="N",B44,IF(LEN(B44)&lt;&gt;1,"A",IFERROR(CHAR(CODE(LOOKUP(2,1/($B$35:OFFSET(B45,-1,0)&lt;&gt;""),$B$35:OFFSET(B45,-1,0)))+1),"A")))</f>
        <v>G</v>
      </c>
      <c r="C45" s="449" t="str">
        <f>'2-Expenditures'!C45</f>
        <v>Office of Research and Analysis</v>
      </c>
      <c r="D45" s="459"/>
      <c r="E45" s="149"/>
      <c r="F45" s="149"/>
      <c r="G45" s="149"/>
      <c r="H45" s="149"/>
      <c r="I45" s="143">
        <f>'2-Expenditures'!I45</f>
        <v>0</v>
      </c>
      <c r="J45" s="410"/>
      <c r="K45" s="153">
        <f t="shared" si="17"/>
        <v>0</v>
      </c>
      <c r="L45" s="537" t="s">
        <v>1586</v>
      </c>
      <c r="M45" s="383" t="b">
        <f t="shared" si="12"/>
        <v>1</v>
      </c>
      <c r="O45" s="392">
        <f t="shared" si="13"/>
        <v>0</v>
      </c>
      <c r="P45" s="392">
        <f t="shared" si="14"/>
        <v>0</v>
      </c>
      <c r="Q45" s="392">
        <f t="shared" si="15"/>
        <v>0</v>
      </c>
      <c r="R45" s="392">
        <f t="shared" si="16"/>
        <v>0</v>
      </c>
      <c r="S45" s="393" t="str">
        <f t="shared" si="18"/>
        <v/>
      </c>
      <c r="T45" s="112"/>
    </row>
    <row r="46" spans="1:20" ht="12.75" hidden="1" customHeight="1" outlineLevel="2" x14ac:dyDescent="0.25">
      <c r="A46" s="159" t="str">
        <f>'2-Expenditures'!A46</f>
        <v>N</v>
      </c>
      <c r="B46" s="342" t="str">
        <f ca="1">IF(A46="N",B45,IF(LEN(B45)&lt;&gt;1,"A",IFERROR(CHAR(CODE(LOOKUP(2,1/($B$35:OFFSET(B46,-1,0)&lt;&gt;""),$B$35:OFFSET(B46,-1,0)))+1),"A")))</f>
        <v>G</v>
      </c>
      <c r="C46" s="449" t="str">
        <f>'2-Expenditures'!C46</f>
        <v>User Acceptance Testing</v>
      </c>
      <c r="D46" s="459"/>
      <c r="E46" s="149"/>
      <c r="F46" s="149"/>
      <c r="G46" s="149"/>
      <c r="H46" s="149"/>
      <c r="I46" s="143">
        <f>'2-Expenditures'!I46</f>
        <v>0</v>
      </c>
      <c r="J46" s="410"/>
      <c r="K46" s="153">
        <f t="shared" si="17"/>
        <v>0</v>
      </c>
      <c r="L46" s="537" t="s">
        <v>1586</v>
      </c>
      <c r="M46" s="383" t="b">
        <f t="shared" si="12"/>
        <v>1</v>
      </c>
      <c r="O46" s="392">
        <f t="shared" si="13"/>
        <v>0</v>
      </c>
      <c r="P46" s="392">
        <f t="shared" si="14"/>
        <v>0</v>
      </c>
      <c r="Q46" s="392">
        <f t="shared" si="15"/>
        <v>0</v>
      </c>
      <c r="R46" s="392">
        <f t="shared" si="16"/>
        <v>0</v>
      </c>
      <c r="S46" s="393" t="str">
        <f t="shared" si="18"/>
        <v/>
      </c>
      <c r="T46" s="112"/>
    </row>
    <row r="47" spans="1:20" ht="12.75" hidden="1" customHeight="1" outlineLevel="2" x14ac:dyDescent="0.25">
      <c r="A47" s="159" t="str">
        <f>'2-Expenditures'!A47</f>
        <v>N</v>
      </c>
      <c r="B47" s="342" t="str">
        <f ca="1">IF(A47="N",B46,IF(LEN(B46)&lt;&gt;1,"A",IFERROR(CHAR(CODE(LOOKUP(2,1/($B$35:OFFSET(B47,-1,0)&lt;&gt;""),$B$35:OFFSET(B47,-1,0)))+1),"A")))</f>
        <v>G</v>
      </c>
      <c r="C47" s="450" t="str">
        <f>'2-Expenditures'!C47</f>
        <v>DRIVES Programming (Current Year)</v>
      </c>
      <c r="D47" s="460"/>
      <c r="E47" s="149"/>
      <c r="F47" s="149"/>
      <c r="G47" s="149"/>
      <c r="H47" s="149"/>
      <c r="I47" s="143">
        <f>'2-Expenditures'!I47</f>
        <v>0</v>
      </c>
      <c r="J47" s="410"/>
      <c r="K47" s="153">
        <f t="shared" si="17"/>
        <v>0</v>
      </c>
      <c r="L47" s="537" t="s">
        <v>1586</v>
      </c>
      <c r="M47" s="383" t="b">
        <f t="shared" si="12"/>
        <v>1</v>
      </c>
      <c r="O47" s="392">
        <f t="shared" si="13"/>
        <v>0</v>
      </c>
      <c r="P47" s="392">
        <f t="shared" si="14"/>
        <v>0</v>
      </c>
      <c r="Q47" s="392">
        <f t="shared" si="15"/>
        <v>0</v>
      </c>
      <c r="R47" s="392">
        <f t="shared" si="16"/>
        <v>0</v>
      </c>
      <c r="S47" s="393" t="str">
        <f t="shared" si="18"/>
        <v/>
      </c>
      <c r="T47" s="112"/>
    </row>
    <row r="48" spans="1:20" ht="12.75" hidden="1" customHeight="1" outlineLevel="1" x14ac:dyDescent="0.25">
      <c r="A48" s="159" t="str">
        <f>'2-Expenditures'!A48</f>
        <v>N</v>
      </c>
      <c r="B48" s="342" t="str">
        <f ca="1">IF(A48="N",B47,IF(LEN(B47)&lt;&gt;1,"A",IFERROR(CHAR(CODE(LOOKUP(2,1/($B$35:OFFSET(B48,-1,0)&lt;&gt;""),$B$35:OFFSET(B48,-1,0)))+1),"A")))</f>
        <v>G</v>
      </c>
      <c r="C48" s="450">
        <f>'2-Expenditures'!C48</f>
        <v>0</v>
      </c>
      <c r="D48" s="460"/>
      <c r="E48" s="149"/>
      <c r="F48" s="149"/>
      <c r="G48" s="149"/>
      <c r="H48" s="149"/>
      <c r="I48" s="143">
        <f>'2-Expenditures'!I48</f>
        <v>0</v>
      </c>
      <c r="J48" s="410"/>
      <c r="K48" s="153">
        <f>SUM(I48:J48)</f>
        <v>0</v>
      </c>
      <c r="L48" s="537" t="s">
        <v>1586</v>
      </c>
      <c r="M48" s="383" t="b">
        <f t="shared" si="12"/>
        <v>1</v>
      </c>
      <c r="O48" s="392">
        <f t="shared" si="13"/>
        <v>0</v>
      </c>
      <c r="P48" s="392">
        <f t="shared" si="14"/>
        <v>0</v>
      </c>
      <c r="Q48" s="392">
        <f t="shared" si="15"/>
        <v>0</v>
      </c>
      <c r="R48" s="392">
        <f t="shared" si="16"/>
        <v>0</v>
      </c>
      <c r="S48" s="393" t="str">
        <f>IF(I48&gt;0,SUM(O48:R48)=1,"")</f>
        <v/>
      </c>
      <c r="T48" s="112"/>
    </row>
    <row r="49" spans="1:20" ht="12.75" hidden="1" customHeight="1" outlineLevel="1" thickBot="1" x14ac:dyDescent="0.3">
      <c r="A49" s="159" t="str">
        <f>'2-Expenditures'!A49</f>
        <v>N</v>
      </c>
      <c r="B49" s="342" t="str">
        <f ca="1">IF(A49="N",B48,IF(LEN(B48)&lt;&gt;1,"A",IFERROR(CHAR(CODE(LOOKUP(2,1/($B$35:OFFSET(B49,-1,0)&lt;&gt;""),$B$35:OFFSET(B49,-1,0)))+1),"A")))</f>
        <v>G</v>
      </c>
      <c r="C49" s="450">
        <f>'2-Expenditures'!C49</f>
        <v>0</v>
      </c>
      <c r="D49" s="460"/>
      <c r="E49" s="149"/>
      <c r="F49" s="149"/>
      <c r="G49" s="149"/>
      <c r="H49" s="149"/>
      <c r="I49" s="143">
        <f>'2-Expenditures'!I49</f>
        <v>0</v>
      </c>
      <c r="J49" s="424"/>
      <c r="K49" s="153">
        <f>SUM(I49:J49)</f>
        <v>0</v>
      </c>
      <c r="L49" s="537" t="s">
        <v>1586</v>
      </c>
      <c r="M49" s="383" t="b">
        <f t="shared" si="12"/>
        <v>1</v>
      </c>
      <c r="O49" s="392">
        <f t="shared" si="13"/>
        <v>0</v>
      </c>
      <c r="P49" s="392">
        <f t="shared" si="14"/>
        <v>0</v>
      </c>
      <c r="Q49" s="392">
        <f t="shared" si="15"/>
        <v>0</v>
      </c>
      <c r="R49" s="392">
        <f t="shared" si="16"/>
        <v>0</v>
      </c>
      <c r="S49" s="393" t="str">
        <f>IF(I49&gt;0,SUM(O49:R49)=1,"")</f>
        <v/>
      </c>
      <c r="T49" s="112"/>
    </row>
    <row r="50" spans="1:20" ht="13.8" hidden="1" outlineLevel="1" thickTop="1" x14ac:dyDescent="0.25">
      <c r="A50" s="159">
        <f>'2-Expenditures'!A50</f>
        <v>0</v>
      </c>
      <c r="B50" s="344" t="str">
        <f ca="1">IFERROR(CHAR(CODE(LOOKUP(2,1/(B36:OFFSET(B50,-1,0)&lt;&gt;""),B36:OFFSET(B50,-1,0)))+1),"A")</f>
        <v>H</v>
      </c>
      <c r="C50" s="451" t="s">
        <v>1616</v>
      </c>
      <c r="D50" s="461"/>
      <c r="E50" s="370">
        <f ca="1">SUMIFS(E36:OFFSET(E50,-1,0),$A36:OFFSET($A50,-1,0),"Y")</f>
        <v>0</v>
      </c>
      <c r="F50" s="370">
        <f ca="1">SUMIFS(F36:OFFSET(F50,-1,0),$A36:OFFSET($A50,-1,0),"Y")</f>
        <v>0</v>
      </c>
      <c r="G50" s="370">
        <f ca="1">SUMIFS(G36:OFFSET(G50,-1,0),$A36:OFFSET($A50,-1,0),"Y")</f>
        <v>0</v>
      </c>
      <c r="H50" s="370">
        <f ca="1">SUMIFS(H36:OFFSET(H50,-1,0),$A36:OFFSET($A50,-1,0),"Y")</f>
        <v>0</v>
      </c>
      <c r="I50" s="366">
        <f ca="1">SUMIFS(I36:OFFSET(I50,-1,0),$A36:OFFSET($A50,-1,0),"Y")</f>
        <v>0</v>
      </c>
      <c r="J50" s="366">
        <f ca="1">SUMIFS(J36:OFFSET(J50,-1,0),$A36:OFFSET($A50,-1,0),"Y")</f>
        <v>0</v>
      </c>
      <c r="K50" s="366">
        <f ca="1">SUMIFS(K36:OFFSET(K50,-1,0),$A36:OFFSET($A50,-1,0),"Y")</f>
        <v>0</v>
      </c>
      <c r="L50" s="370"/>
      <c r="M50" s="391" t="b">
        <f t="shared" ca="1" si="12"/>
        <v>1</v>
      </c>
      <c r="O50" s="389">
        <f t="shared" ca="1" si="13"/>
        <v>0</v>
      </c>
      <c r="P50" s="389">
        <f t="shared" ca="1" si="14"/>
        <v>0</v>
      </c>
      <c r="Q50" s="389">
        <f t="shared" ca="1" si="15"/>
        <v>0</v>
      </c>
      <c r="R50" s="389">
        <f t="shared" ca="1" si="16"/>
        <v>0</v>
      </c>
      <c r="S50" s="390" t="str">
        <f t="shared" ref="S50" ca="1" si="19">IF(I50&gt;0,SUM(O50:R50)=1,"")</f>
        <v/>
      </c>
      <c r="T50" s="173" t="s">
        <v>1852</v>
      </c>
    </row>
    <row r="51" spans="1:20" customFormat="1" hidden="1" outlineLevel="1" x14ac:dyDescent="0.25">
      <c r="A51">
        <f>'2-Expenditures'!A51</f>
        <v>0</v>
      </c>
      <c r="B51" s="112"/>
      <c r="C51" s="112"/>
      <c r="D51" s="112"/>
      <c r="E51" s="535"/>
      <c r="F51" s="535"/>
      <c r="G51" s="535"/>
      <c r="H51" s="535"/>
      <c r="I51" s="535"/>
      <c r="J51" s="535"/>
      <c r="K51" s="535"/>
      <c r="L51" s="535"/>
      <c r="S51" s="381"/>
    </row>
    <row r="52" spans="1:20" s="304" customFormat="1" ht="19.95" hidden="1" customHeight="1" outlineLevel="1" x14ac:dyDescent="0.25">
      <c r="A52" s="313">
        <f>'2-Expenditures'!A52</f>
        <v>0</v>
      </c>
      <c r="B52" s="114" t="s">
        <v>1693</v>
      </c>
      <c r="C52" s="302"/>
      <c r="D52" s="302"/>
      <c r="E52" s="363"/>
      <c r="F52" s="363"/>
      <c r="G52" s="363"/>
      <c r="H52" s="363"/>
      <c r="I52" s="363"/>
      <c r="J52" s="363"/>
      <c r="K52" s="363"/>
      <c r="L52" s="363"/>
      <c r="M52" s="376"/>
      <c r="N52"/>
      <c r="O52" s="377"/>
      <c r="P52" s="377"/>
      <c r="Q52" s="377"/>
      <c r="R52" s="377"/>
      <c r="S52" s="303"/>
    </row>
    <row r="53" spans="1:20" ht="25.5" hidden="1" customHeight="1" outlineLevel="1" x14ac:dyDescent="0.25">
      <c r="A53" s="159" t="str">
        <f>'2-Expenditures'!A53</f>
        <v>Include?</v>
      </c>
      <c r="B53" s="339" t="s">
        <v>1612</v>
      </c>
      <c r="C53" s="382" t="s">
        <v>1613</v>
      </c>
      <c r="D53" s="454"/>
      <c r="E53" s="372" t="s">
        <v>1589</v>
      </c>
      <c r="F53" s="372" t="s">
        <v>1590</v>
      </c>
      <c r="G53" s="372" t="s">
        <v>1591</v>
      </c>
      <c r="H53" s="372" t="s">
        <v>1592</v>
      </c>
      <c r="I53" s="340" t="s">
        <v>1609</v>
      </c>
      <c r="J53" s="386" t="s">
        <v>1588</v>
      </c>
      <c r="K53" s="358" t="s">
        <v>1633</v>
      </c>
      <c r="L53" s="546" t="s">
        <v>1632</v>
      </c>
      <c r="M53" s="340" t="s">
        <v>1724</v>
      </c>
      <c r="O53" s="387" t="s">
        <v>1589</v>
      </c>
      <c r="P53" s="387" t="s">
        <v>1590</v>
      </c>
      <c r="Q53" s="387" t="s">
        <v>1591</v>
      </c>
      <c r="R53" s="387" t="s">
        <v>1592</v>
      </c>
      <c r="S53" s="388" t="s">
        <v>1724</v>
      </c>
      <c r="T53" s="112"/>
    </row>
    <row r="54" spans="1:20" ht="12.75" hidden="1" customHeight="1" outlineLevel="1" x14ac:dyDescent="0.25">
      <c r="A54" s="159" t="str">
        <f>'2-Expenditures'!A54</f>
        <v>Y</v>
      </c>
      <c r="B54" s="342" t="str">
        <f ca="1">IF(A54="N",B53,IF(LEN(B53)&lt;&gt;1,"A",IFERROR(CHAR(CODE(LOOKUP(2,1/($B$53:OFFSET(B54,-1,0)&lt;&gt;""),$B$53:OFFSET(B54,-1,0)))+1),"A")))</f>
        <v>A</v>
      </c>
      <c r="C54" s="452">
        <f>'2-Expenditures'!C54</f>
        <v>0</v>
      </c>
      <c r="D54" s="455"/>
      <c r="E54" s="149"/>
      <c r="F54" s="149"/>
      <c r="G54" s="149"/>
      <c r="H54" s="149"/>
      <c r="I54" s="119">
        <f>'2-Expenditures'!I54</f>
        <v>0</v>
      </c>
      <c r="J54" s="409"/>
      <c r="K54" s="153">
        <f>SUM(I54:J54)</f>
        <v>0</v>
      </c>
      <c r="L54" s="538"/>
      <c r="M54" s="147" t="b">
        <f>SUM(E54:H54)=I54</f>
        <v>1</v>
      </c>
      <c r="O54" s="392">
        <f t="shared" ref="O54:O69" si="20">IFERROR(E54/$I54,0)</f>
        <v>0</v>
      </c>
      <c r="P54" s="392">
        <f t="shared" ref="P54:P69" si="21">IFERROR(F54/$I54,0)</f>
        <v>0</v>
      </c>
      <c r="Q54" s="392">
        <f t="shared" ref="Q54:Q69" si="22">IFERROR(G54/$I54,0)</f>
        <v>0</v>
      </c>
      <c r="R54" s="392">
        <f t="shared" ref="R54:R69" si="23">IFERROR(H54/$I54,0)</f>
        <v>0</v>
      </c>
      <c r="S54" s="393" t="str">
        <f>IF(I54&gt;0,SUM(O54:R54)=1,"")</f>
        <v/>
      </c>
      <c r="T54" s="104"/>
    </row>
    <row r="55" spans="1:20" ht="12.75" hidden="1" customHeight="1" outlineLevel="1" x14ac:dyDescent="0.25">
      <c r="A55" s="159" t="str">
        <f>'2-Expenditures'!A55</f>
        <v>Y</v>
      </c>
      <c r="B55" s="342" t="str">
        <f ca="1">IF(A55="N",B54,IF(LEN(B54)&lt;&gt;1,"A",IFERROR(CHAR(CODE(LOOKUP(2,1/($B$53:OFFSET(B55,-1,0)&lt;&gt;""),$B$53:OFFSET(B55,-1,0)))+1),"A")))</f>
        <v>B</v>
      </c>
      <c r="C55" s="452">
        <f>'2-Expenditures'!C55</f>
        <v>0</v>
      </c>
      <c r="D55" s="455"/>
      <c r="E55" s="149"/>
      <c r="F55" s="149"/>
      <c r="G55" s="149"/>
      <c r="H55" s="149"/>
      <c r="I55" s="119">
        <f>'2-Expenditures'!I55</f>
        <v>0</v>
      </c>
      <c r="J55" s="410"/>
      <c r="K55" s="153">
        <f>SUM(I55:J55)</f>
        <v>0</v>
      </c>
      <c r="L55" s="538"/>
      <c r="M55" s="147" t="b">
        <f>SUM(E55:H55)=I55</f>
        <v>1</v>
      </c>
      <c r="O55" s="392">
        <f t="shared" si="20"/>
        <v>0</v>
      </c>
      <c r="P55" s="392">
        <f t="shared" si="21"/>
        <v>0</v>
      </c>
      <c r="Q55" s="392">
        <f t="shared" si="22"/>
        <v>0</v>
      </c>
      <c r="R55" s="392">
        <f t="shared" si="23"/>
        <v>0</v>
      </c>
      <c r="S55" s="393" t="str">
        <f>IF(I55&gt;0,SUM(O55:R55)=1,"")</f>
        <v/>
      </c>
      <c r="T55" s="104"/>
    </row>
    <row r="56" spans="1:20" ht="12.75" hidden="1" customHeight="1" outlineLevel="1" x14ac:dyDescent="0.25">
      <c r="A56" s="159" t="str">
        <f>'2-Expenditures'!A56</f>
        <v>Y</v>
      </c>
      <c r="B56" s="342" t="str">
        <f ca="1">IF(A56="N",B55,IF(LEN(B55)&lt;&gt;1,"A",IFERROR(CHAR(CODE(LOOKUP(2,1/($B$53:OFFSET(B56,-1,0)&lt;&gt;""),$B$53:OFFSET(B56,-1,0)))+1),"A")))</f>
        <v>C</v>
      </c>
      <c r="C56" s="452">
        <f>'2-Expenditures'!C56</f>
        <v>0</v>
      </c>
      <c r="D56" s="455"/>
      <c r="E56" s="149"/>
      <c r="F56" s="149"/>
      <c r="G56" s="149"/>
      <c r="H56" s="149"/>
      <c r="I56" s="119">
        <f>'2-Expenditures'!I56</f>
        <v>0</v>
      </c>
      <c r="J56" s="410"/>
      <c r="K56" s="153">
        <f>SUM(I56:J56)</f>
        <v>0</v>
      </c>
      <c r="L56" s="538"/>
      <c r="M56" s="147" t="b">
        <f>SUM(E56:H56)=I56</f>
        <v>1</v>
      </c>
      <c r="O56" s="392">
        <f t="shared" si="20"/>
        <v>0</v>
      </c>
      <c r="P56" s="392">
        <f t="shared" si="21"/>
        <v>0</v>
      </c>
      <c r="Q56" s="392">
        <f t="shared" si="22"/>
        <v>0</v>
      </c>
      <c r="R56" s="392">
        <f t="shared" si="23"/>
        <v>0</v>
      </c>
      <c r="S56" s="393" t="str">
        <f>IF(I56&gt;0,SUM(O56:R56)=1,"")</f>
        <v/>
      </c>
      <c r="T56" s="112"/>
    </row>
    <row r="57" spans="1:20" ht="12.75" hidden="1" customHeight="1" outlineLevel="1" x14ac:dyDescent="0.25">
      <c r="A57" s="159" t="str">
        <f>'2-Expenditures'!A57</f>
        <v>Y</v>
      </c>
      <c r="B57" s="342" t="str">
        <f ca="1">IF(A57="N",B56,IF(LEN(B56)&lt;&gt;1,"A",IFERROR(CHAR(CODE(LOOKUP(2,1/($B$53:OFFSET(B57,-1,0)&lt;&gt;""),$B$53:OFFSET(B57,-1,0)))+1),"A")))</f>
        <v>D</v>
      </c>
      <c r="C57" s="452">
        <f>'2-Expenditures'!C57</f>
        <v>0</v>
      </c>
      <c r="D57" s="455"/>
      <c r="E57" s="149"/>
      <c r="F57" s="149"/>
      <c r="G57" s="149"/>
      <c r="H57" s="149"/>
      <c r="I57" s="119">
        <f>'2-Expenditures'!I57</f>
        <v>0</v>
      </c>
      <c r="J57" s="410"/>
      <c r="K57" s="153">
        <f>SUM(I57:J57)</f>
        <v>0</v>
      </c>
      <c r="L57" s="538"/>
      <c r="M57" s="147" t="b">
        <f>SUM(E57:H57)=I57</f>
        <v>1</v>
      </c>
      <c r="O57" s="392">
        <f t="shared" si="20"/>
        <v>0</v>
      </c>
      <c r="P57" s="392">
        <f t="shared" si="21"/>
        <v>0</v>
      </c>
      <c r="Q57" s="392">
        <f t="shared" si="22"/>
        <v>0</v>
      </c>
      <c r="R57" s="392">
        <f t="shared" si="23"/>
        <v>0</v>
      </c>
      <c r="S57" s="393" t="str">
        <f>IF(I57&gt;0,SUM(O57:R57)=1,"")</f>
        <v/>
      </c>
      <c r="T57" s="112"/>
    </row>
    <row r="58" spans="1:20" ht="12.75" hidden="1" customHeight="1" outlineLevel="1" x14ac:dyDescent="0.25">
      <c r="A58" s="159" t="str">
        <f>'2-Expenditures'!A58</f>
        <v>Y</v>
      </c>
      <c r="B58" s="342" t="str">
        <f ca="1">IF(A58="N",B57,IF(LEN(B57)&lt;&gt;1,"A",IFERROR(CHAR(CODE(LOOKUP(2,1/($B$53:OFFSET(B58,-1,0)&lt;&gt;""),$B$53:OFFSET(B58,-1,0)))+1),"A")))</f>
        <v>E</v>
      </c>
      <c r="C58" s="452">
        <f>'2-Expenditures'!C58</f>
        <v>0</v>
      </c>
      <c r="D58" s="455"/>
      <c r="E58" s="149"/>
      <c r="F58" s="149"/>
      <c r="G58" s="149"/>
      <c r="H58" s="149"/>
      <c r="I58" s="119">
        <f>'2-Expenditures'!I58</f>
        <v>0</v>
      </c>
      <c r="J58" s="410"/>
      <c r="K58" s="153">
        <f>SUM(I58:J58)</f>
        <v>0</v>
      </c>
      <c r="L58" s="538"/>
      <c r="M58" s="147" t="b">
        <f t="shared" ref="M58:M68" si="24">SUM(E58:H58)=I58</f>
        <v>1</v>
      </c>
      <c r="O58" s="392">
        <f t="shared" si="20"/>
        <v>0</v>
      </c>
      <c r="P58" s="392">
        <f t="shared" si="21"/>
        <v>0</v>
      </c>
      <c r="Q58" s="392">
        <f t="shared" si="22"/>
        <v>0</v>
      </c>
      <c r="R58" s="392">
        <f t="shared" si="23"/>
        <v>0</v>
      </c>
      <c r="S58" s="393" t="str">
        <f t="shared" ref="S58:S68" si="25">IF(I58&gt;0,SUM(O58:R58)=1,"")</f>
        <v/>
      </c>
      <c r="T58" s="112"/>
    </row>
    <row r="59" spans="1:20" ht="12.75" hidden="1" customHeight="1" outlineLevel="2" x14ac:dyDescent="0.25">
      <c r="A59" s="159" t="str">
        <f>'2-Expenditures'!A59</f>
        <v>N</v>
      </c>
      <c r="B59" s="342" t="str">
        <f ca="1">IF(A59="N",B58,IF(LEN(B58)&lt;&gt;1,"A",IFERROR(CHAR(CODE(LOOKUP(2,1/($B$53:OFFSET(B59,-1,0)&lt;&gt;""),$B$53:OFFSET(B59,-1,0)))+1),"A")))</f>
        <v>E</v>
      </c>
      <c r="C59" s="452">
        <f>'2-Expenditures'!C59</f>
        <v>0</v>
      </c>
      <c r="D59" s="455"/>
      <c r="E59" s="149"/>
      <c r="F59" s="149"/>
      <c r="G59" s="149"/>
      <c r="H59" s="149"/>
      <c r="I59" s="119">
        <f>'2-Expenditures'!I59</f>
        <v>0</v>
      </c>
      <c r="J59" s="410"/>
      <c r="K59" s="153">
        <f t="shared" ref="K59:K68" si="26">SUM(I59:J59)</f>
        <v>0</v>
      </c>
      <c r="L59" s="538"/>
      <c r="M59" s="147" t="b">
        <f t="shared" si="24"/>
        <v>1</v>
      </c>
      <c r="O59" s="392">
        <f t="shared" si="20"/>
        <v>0</v>
      </c>
      <c r="P59" s="392">
        <f t="shared" si="21"/>
        <v>0</v>
      </c>
      <c r="Q59" s="392">
        <f t="shared" si="22"/>
        <v>0</v>
      </c>
      <c r="R59" s="392">
        <f t="shared" si="23"/>
        <v>0</v>
      </c>
      <c r="S59" s="393" t="str">
        <f t="shared" si="25"/>
        <v/>
      </c>
      <c r="T59" s="112"/>
    </row>
    <row r="60" spans="1:20" ht="12.75" hidden="1" customHeight="1" outlineLevel="2" x14ac:dyDescent="0.25">
      <c r="A60" s="159" t="str">
        <f>'2-Expenditures'!A60</f>
        <v>N</v>
      </c>
      <c r="B60" s="342" t="str">
        <f ca="1">IF(A60="N",B59,IF(LEN(B59)&lt;&gt;1,"A",IFERROR(CHAR(CODE(LOOKUP(2,1/($B$53:OFFSET(B60,-1,0)&lt;&gt;""),$B$53:OFFSET(B60,-1,0)))+1),"A")))</f>
        <v>E</v>
      </c>
      <c r="C60" s="452">
        <f>'2-Expenditures'!C60</f>
        <v>0</v>
      </c>
      <c r="D60" s="455"/>
      <c r="E60" s="149"/>
      <c r="F60" s="149"/>
      <c r="G60" s="149"/>
      <c r="H60" s="149"/>
      <c r="I60" s="119">
        <f>'2-Expenditures'!I60</f>
        <v>0</v>
      </c>
      <c r="J60" s="410"/>
      <c r="K60" s="153">
        <f t="shared" si="26"/>
        <v>0</v>
      </c>
      <c r="L60" s="538"/>
      <c r="M60" s="147" t="b">
        <f t="shared" si="24"/>
        <v>1</v>
      </c>
      <c r="O60" s="392">
        <f t="shared" si="20"/>
        <v>0</v>
      </c>
      <c r="P60" s="392">
        <f t="shared" si="21"/>
        <v>0</v>
      </c>
      <c r="Q60" s="392">
        <f t="shared" si="22"/>
        <v>0</v>
      </c>
      <c r="R60" s="392">
        <f t="shared" si="23"/>
        <v>0</v>
      </c>
      <c r="S60" s="393" t="str">
        <f t="shared" si="25"/>
        <v/>
      </c>
      <c r="T60" s="112"/>
    </row>
    <row r="61" spans="1:20" ht="12.75" hidden="1" customHeight="1" outlineLevel="2" x14ac:dyDescent="0.25">
      <c r="A61" s="159" t="str">
        <f>'2-Expenditures'!A61</f>
        <v>N</v>
      </c>
      <c r="B61" s="342" t="str">
        <f ca="1">IF(A61="N",B60,IF(LEN(B60)&lt;&gt;1,"A",IFERROR(CHAR(CODE(LOOKUP(2,1/($B$53:OFFSET(B61,-1,0)&lt;&gt;""),$B$53:OFFSET(B61,-1,0)))+1),"A")))</f>
        <v>E</v>
      </c>
      <c r="C61" s="452">
        <f>'2-Expenditures'!C61</f>
        <v>0</v>
      </c>
      <c r="D61" s="455"/>
      <c r="E61" s="149"/>
      <c r="F61" s="149"/>
      <c r="G61" s="149"/>
      <c r="H61" s="149"/>
      <c r="I61" s="119">
        <f>'2-Expenditures'!I61</f>
        <v>0</v>
      </c>
      <c r="J61" s="410"/>
      <c r="K61" s="153">
        <f t="shared" si="26"/>
        <v>0</v>
      </c>
      <c r="L61" s="538"/>
      <c r="M61" s="147" t="b">
        <f t="shared" si="24"/>
        <v>1</v>
      </c>
      <c r="O61" s="392">
        <f t="shared" si="20"/>
        <v>0</v>
      </c>
      <c r="P61" s="392">
        <f t="shared" si="21"/>
        <v>0</v>
      </c>
      <c r="Q61" s="392">
        <f t="shared" si="22"/>
        <v>0</v>
      </c>
      <c r="R61" s="392">
        <f t="shared" si="23"/>
        <v>0</v>
      </c>
      <c r="S61" s="393" t="str">
        <f t="shared" si="25"/>
        <v/>
      </c>
      <c r="T61" s="112"/>
    </row>
    <row r="62" spans="1:20" ht="12.75" hidden="1" customHeight="1" outlineLevel="2" x14ac:dyDescent="0.25">
      <c r="A62" s="159" t="str">
        <f>'2-Expenditures'!A62</f>
        <v>N</v>
      </c>
      <c r="B62" s="342" t="str">
        <f ca="1">IF(A62="N",B61,IF(LEN(B61)&lt;&gt;1,"A",IFERROR(CHAR(CODE(LOOKUP(2,1/($B$53:OFFSET(B62,-1,0)&lt;&gt;""),$B$53:OFFSET(B62,-1,0)))+1),"A")))</f>
        <v>E</v>
      </c>
      <c r="C62" s="452">
        <f>'2-Expenditures'!C62</f>
        <v>0</v>
      </c>
      <c r="D62" s="455"/>
      <c r="E62" s="149"/>
      <c r="F62" s="149"/>
      <c r="G62" s="149"/>
      <c r="H62" s="149"/>
      <c r="I62" s="119">
        <f>'2-Expenditures'!I62</f>
        <v>0</v>
      </c>
      <c r="J62" s="410"/>
      <c r="K62" s="153">
        <f t="shared" si="26"/>
        <v>0</v>
      </c>
      <c r="L62" s="538"/>
      <c r="M62" s="147" t="b">
        <f t="shared" si="24"/>
        <v>1</v>
      </c>
      <c r="O62" s="392">
        <f t="shared" si="20"/>
        <v>0</v>
      </c>
      <c r="P62" s="392">
        <f t="shared" si="21"/>
        <v>0</v>
      </c>
      <c r="Q62" s="392">
        <f t="shared" si="22"/>
        <v>0</v>
      </c>
      <c r="R62" s="392">
        <f t="shared" si="23"/>
        <v>0</v>
      </c>
      <c r="S62" s="393" t="str">
        <f t="shared" si="25"/>
        <v/>
      </c>
      <c r="T62" s="112"/>
    </row>
    <row r="63" spans="1:20" ht="12.75" hidden="1" customHeight="1" outlineLevel="2" x14ac:dyDescent="0.25">
      <c r="A63" s="159" t="str">
        <f>'2-Expenditures'!A63</f>
        <v>N</v>
      </c>
      <c r="B63" s="342" t="str">
        <f ca="1">IF(A63="N",B62,IF(LEN(B62)&lt;&gt;1,"A",IFERROR(CHAR(CODE(LOOKUP(2,1/($B$53:OFFSET(B63,-1,0)&lt;&gt;""),$B$53:OFFSET(B63,-1,0)))+1),"A")))</f>
        <v>E</v>
      </c>
      <c r="C63" s="452">
        <f>'2-Expenditures'!C63</f>
        <v>0</v>
      </c>
      <c r="D63" s="455"/>
      <c r="E63" s="149"/>
      <c r="F63" s="149"/>
      <c r="G63" s="149"/>
      <c r="H63" s="149"/>
      <c r="I63" s="119">
        <f>'2-Expenditures'!I63</f>
        <v>0</v>
      </c>
      <c r="J63" s="410"/>
      <c r="K63" s="153">
        <f t="shared" si="26"/>
        <v>0</v>
      </c>
      <c r="L63" s="538"/>
      <c r="M63" s="147" t="b">
        <f t="shared" si="24"/>
        <v>1</v>
      </c>
      <c r="O63" s="392">
        <f t="shared" si="20"/>
        <v>0</v>
      </c>
      <c r="P63" s="392">
        <f t="shared" si="21"/>
        <v>0</v>
      </c>
      <c r="Q63" s="392">
        <f t="shared" si="22"/>
        <v>0</v>
      </c>
      <c r="R63" s="392">
        <f t="shared" si="23"/>
        <v>0</v>
      </c>
      <c r="S63" s="393" t="str">
        <f t="shared" si="25"/>
        <v/>
      </c>
      <c r="T63" s="112"/>
    </row>
    <row r="64" spans="1:20" ht="12.75" hidden="1" customHeight="1" outlineLevel="2" x14ac:dyDescent="0.25">
      <c r="A64" s="159" t="str">
        <f>'2-Expenditures'!A64</f>
        <v>N</v>
      </c>
      <c r="B64" s="342" t="str">
        <f ca="1">IF(A64="N",B63,IF(LEN(B63)&lt;&gt;1,"A",IFERROR(CHAR(CODE(LOOKUP(2,1/($B$53:OFFSET(B64,-1,0)&lt;&gt;""),$B$53:OFFSET(B64,-1,0)))+1),"A")))</f>
        <v>E</v>
      </c>
      <c r="C64" s="452">
        <f>'2-Expenditures'!C64</f>
        <v>0</v>
      </c>
      <c r="D64" s="455"/>
      <c r="E64" s="149"/>
      <c r="F64" s="149"/>
      <c r="G64" s="149"/>
      <c r="H64" s="149"/>
      <c r="I64" s="119">
        <f>'2-Expenditures'!I64</f>
        <v>0</v>
      </c>
      <c r="J64" s="410"/>
      <c r="K64" s="153">
        <f t="shared" si="26"/>
        <v>0</v>
      </c>
      <c r="L64" s="538"/>
      <c r="M64" s="147" t="b">
        <f t="shared" si="24"/>
        <v>1</v>
      </c>
      <c r="O64" s="392">
        <f t="shared" si="20"/>
        <v>0</v>
      </c>
      <c r="P64" s="392">
        <f t="shared" si="21"/>
        <v>0</v>
      </c>
      <c r="Q64" s="392">
        <f t="shared" si="22"/>
        <v>0</v>
      </c>
      <c r="R64" s="392">
        <f t="shared" si="23"/>
        <v>0</v>
      </c>
      <c r="S64" s="393" t="str">
        <f t="shared" si="25"/>
        <v/>
      </c>
      <c r="T64" s="112"/>
    </row>
    <row r="65" spans="1:20" ht="12.75" hidden="1" customHeight="1" outlineLevel="2" x14ac:dyDescent="0.25">
      <c r="A65" s="159" t="str">
        <f>'2-Expenditures'!A65</f>
        <v>N</v>
      </c>
      <c r="B65" s="342" t="str">
        <f ca="1">IF(A65="N",B64,IF(LEN(B64)&lt;&gt;1,"A",IFERROR(CHAR(CODE(LOOKUP(2,1/($B$53:OFFSET(B65,-1,0)&lt;&gt;""),$B$53:OFFSET(B65,-1,0)))+1),"A")))</f>
        <v>E</v>
      </c>
      <c r="C65" s="452">
        <f>'2-Expenditures'!C65</f>
        <v>0</v>
      </c>
      <c r="D65" s="455"/>
      <c r="E65" s="149"/>
      <c r="F65" s="149"/>
      <c r="G65" s="149"/>
      <c r="H65" s="149"/>
      <c r="I65" s="119">
        <f>'2-Expenditures'!I65</f>
        <v>0</v>
      </c>
      <c r="J65" s="410"/>
      <c r="K65" s="153">
        <f t="shared" si="26"/>
        <v>0</v>
      </c>
      <c r="L65" s="538"/>
      <c r="M65" s="147" t="b">
        <f t="shared" si="24"/>
        <v>1</v>
      </c>
      <c r="O65" s="392">
        <f t="shared" si="20"/>
        <v>0</v>
      </c>
      <c r="P65" s="392">
        <f t="shared" si="21"/>
        <v>0</v>
      </c>
      <c r="Q65" s="392">
        <f t="shared" si="22"/>
        <v>0</v>
      </c>
      <c r="R65" s="392">
        <f t="shared" si="23"/>
        <v>0</v>
      </c>
      <c r="S65" s="393" t="str">
        <f t="shared" si="25"/>
        <v/>
      </c>
      <c r="T65" s="112"/>
    </row>
    <row r="66" spans="1:20" ht="12.75" hidden="1" customHeight="1" outlineLevel="2" x14ac:dyDescent="0.25">
      <c r="A66" s="159" t="str">
        <f>'2-Expenditures'!A66</f>
        <v>N</v>
      </c>
      <c r="B66" s="342" t="str">
        <f ca="1">IF(A66="N",B65,IF(LEN(B65)&lt;&gt;1,"A",IFERROR(CHAR(CODE(LOOKUP(2,1/($B$53:OFFSET(B66,-1,0)&lt;&gt;""),$B$53:OFFSET(B66,-1,0)))+1),"A")))</f>
        <v>E</v>
      </c>
      <c r="C66" s="452">
        <f>'2-Expenditures'!C66</f>
        <v>0</v>
      </c>
      <c r="D66" s="455"/>
      <c r="E66" s="149"/>
      <c r="F66" s="149"/>
      <c r="G66" s="149"/>
      <c r="H66" s="149"/>
      <c r="I66" s="119">
        <f>'2-Expenditures'!I66</f>
        <v>0</v>
      </c>
      <c r="J66" s="410"/>
      <c r="K66" s="153">
        <f t="shared" si="26"/>
        <v>0</v>
      </c>
      <c r="L66" s="538"/>
      <c r="M66" s="147" t="b">
        <f t="shared" si="24"/>
        <v>1</v>
      </c>
      <c r="O66" s="392">
        <f t="shared" si="20"/>
        <v>0</v>
      </c>
      <c r="P66" s="392">
        <f t="shared" si="21"/>
        <v>0</v>
      </c>
      <c r="Q66" s="392">
        <f t="shared" si="22"/>
        <v>0</v>
      </c>
      <c r="R66" s="392">
        <f t="shared" si="23"/>
        <v>0</v>
      </c>
      <c r="S66" s="393" t="str">
        <f t="shared" si="25"/>
        <v/>
      </c>
      <c r="T66" s="112"/>
    </row>
    <row r="67" spans="1:20" ht="12.75" hidden="1" customHeight="1" outlineLevel="2" x14ac:dyDescent="0.25">
      <c r="A67" s="159" t="str">
        <f>'2-Expenditures'!A67</f>
        <v>N</v>
      </c>
      <c r="B67" s="342" t="str">
        <f ca="1">IF(A67="N",B66,IF(LEN(B66)&lt;&gt;1,"A",IFERROR(CHAR(CODE(LOOKUP(2,1/($B$53:OFFSET(B67,-1,0)&lt;&gt;""),$B$53:OFFSET(B67,-1,0)))+1),"A")))</f>
        <v>E</v>
      </c>
      <c r="C67" s="452">
        <f>'2-Expenditures'!C67</f>
        <v>0</v>
      </c>
      <c r="D67" s="455"/>
      <c r="E67" s="149"/>
      <c r="F67" s="149"/>
      <c r="G67" s="149"/>
      <c r="H67" s="149"/>
      <c r="I67" s="119">
        <f>'2-Expenditures'!I67</f>
        <v>0</v>
      </c>
      <c r="J67" s="410"/>
      <c r="K67" s="153">
        <f t="shared" si="26"/>
        <v>0</v>
      </c>
      <c r="L67" s="538"/>
      <c r="M67" s="147" t="b">
        <f t="shared" si="24"/>
        <v>1</v>
      </c>
      <c r="O67" s="392">
        <f t="shared" si="20"/>
        <v>0</v>
      </c>
      <c r="P67" s="392">
        <f t="shared" si="21"/>
        <v>0</v>
      </c>
      <c r="Q67" s="392">
        <f t="shared" si="22"/>
        <v>0</v>
      </c>
      <c r="R67" s="392">
        <f t="shared" si="23"/>
        <v>0</v>
      </c>
      <c r="S67" s="393" t="str">
        <f t="shared" si="25"/>
        <v/>
      </c>
      <c r="T67" s="112"/>
    </row>
    <row r="68" spans="1:20" ht="12.75" hidden="1" customHeight="1" outlineLevel="2" thickBot="1" x14ac:dyDescent="0.3">
      <c r="A68" s="159" t="str">
        <f>'2-Expenditures'!A68</f>
        <v>N</v>
      </c>
      <c r="B68" s="342" t="str">
        <f ca="1">IF(A68="N",B67,IF(LEN(B67)&lt;&gt;1,"A",IFERROR(CHAR(CODE(LOOKUP(2,1/($B$53:OFFSET(B68,-1,0)&lt;&gt;""),$B$53:OFFSET(B68,-1,0)))+1),"A")))</f>
        <v>E</v>
      </c>
      <c r="C68" s="452">
        <f>'2-Expenditures'!C68</f>
        <v>0</v>
      </c>
      <c r="D68" s="455"/>
      <c r="E68" s="149"/>
      <c r="F68" s="149"/>
      <c r="G68" s="149"/>
      <c r="H68" s="149"/>
      <c r="I68" s="119">
        <f>'2-Expenditures'!I68</f>
        <v>0</v>
      </c>
      <c r="J68" s="410"/>
      <c r="K68" s="153">
        <f t="shared" si="26"/>
        <v>0</v>
      </c>
      <c r="L68" s="538"/>
      <c r="M68" s="147" t="b">
        <f t="shared" si="24"/>
        <v>1</v>
      </c>
      <c r="O68" s="392">
        <f t="shared" si="20"/>
        <v>0</v>
      </c>
      <c r="P68" s="392">
        <f t="shared" si="21"/>
        <v>0</v>
      </c>
      <c r="Q68" s="392">
        <f t="shared" si="22"/>
        <v>0</v>
      </c>
      <c r="R68" s="392">
        <f t="shared" si="23"/>
        <v>0</v>
      </c>
      <c r="S68" s="393" t="str">
        <f t="shared" si="25"/>
        <v/>
      </c>
      <c r="T68" s="112"/>
    </row>
    <row r="69" spans="1:20" ht="13.8" hidden="1" outlineLevel="1" thickTop="1" x14ac:dyDescent="0.25">
      <c r="A69" s="159">
        <f>'2-Expenditures'!A69</f>
        <v>0</v>
      </c>
      <c r="B69" s="344" t="str">
        <f ca="1">IFERROR(CHAR(CODE(LOOKUP(2,1/(B54:OFFSET(B69,-1,0)&lt;&gt;""),B54:OFFSET(B69,-1,0)))+1),"A")</f>
        <v>F</v>
      </c>
      <c r="C69" s="453" t="s">
        <v>1700</v>
      </c>
      <c r="D69" s="456"/>
      <c r="E69" s="370">
        <f ca="1">SUMIFS(E54:OFFSET(E69,-1,0),$A54:OFFSET($A69,-1,0),"Y")</f>
        <v>0</v>
      </c>
      <c r="F69" s="370">
        <f ca="1">SUMIFS(F54:OFFSET(F69,-1,0),$A54:OFFSET($A69,-1,0),"Y")</f>
        <v>0</v>
      </c>
      <c r="G69" s="370">
        <f ca="1">SUMIFS(G54:OFFSET(G69,-1,0),$A54:OFFSET($A69,-1,0),"Y")</f>
        <v>0</v>
      </c>
      <c r="H69" s="370">
        <f ca="1">SUMIFS(H54:OFFSET(H69,-1,0),$A54:OFFSET($A69,-1,0),"Y")</f>
        <v>0</v>
      </c>
      <c r="I69" s="370">
        <f ca="1">SUMIFS(I54:OFFSET(I69,-1,0),$A54:OFFSET($A69,-1,0),"Y")</f>
        <v>0</v>
      </c>
      <c r="J69" s="422"/>
      <c r="K69" s="348">
        <f ca="1">SUMIFS(K54:OFFSET(K69,-1,0),$A54:OFFSET($A69,-1,0),"Y")</f>
        <v>0</v>
      </c>
      <c r="L69" s="370"/>
      <c r="M69" s="374" t="b">
        <f ca="1">SUM(E69:H69)=I69</f>
        <v>1</v>
      </c>
      <c r="O69" s="389">
        <f t="shared" ca="1" si="20"/>
        <v>0</v>
      </c>
      <c r="P69" s="389">
        <f t="shared" ca="1" si="21"/>
        <v>0</v>
      </c>
      <c r="Q69" s="389">
        <f t="shared" ca="1" si="22"/>
        <v>0</v>
      </c>
      <c r="R69" s="389">
        <f t="shared" ca="1" si="23"/>
        <v>0</v>
      </c>
      <c r="S69" s="390" t="str">
        <f t="shared" ref="S69" ca="1" si="27">IF(I69&gt;0,SUM(O69:R69)=1,"")</f>
        <v/>
      </c>
      <c r="T69" s="173" t="s">
        <v>1853</v>
      </c>
    </row>
    <row r="70" spans="1:20" collapsed="1" x14ac:dyDescent="0.25">
      <c r="A70" s="159">
        <f>'2-Expenditures'!A70</f>
        <v>0</v>
      </c>
      <c r="O70" s="152"/>
      <c r="P70" s="152"/>
      <c r="Q70" s="152"/>
      <c r="R70" s="152"/>
      <c r="S70" s="151"/>
    </row>
    <row r="71" spans="1:20" x14ac:dyDescent="0.25">
      <c r="A71" s="159">
        <f>'2-Expenditures'!A71</f>
        <v>0</v>
      </c>
      <c r="B71" s="100"/>
      <c r="N71" s="112"/>
      <c r="O71" s="152"/>
      <c r="P71" s="152"/>
      <c r="Q71" s="152"/>
      <c r="R71" s="152"/>
      <c r="S71" s="151"/>
    </row>
    <row r="72" spans="1:20" ht="15.6" x14ac:dyDescent="0.25">
      <c r="A72" s="159">
        <f>'2-Expenditures'!A72</f>
        <v>0</v>
      </c>
      <c r="B72" s="117" t="s">
        <v>1573</v>
      </c>
      <c r="C72" s="117" t="str">
        <f>INDEX('Salary and Cost Data'!$AF$2:$AJ$2,MATCH('2-Expenditures'!B72,'Salary and Cost Data'!$AF$5:$AJ$5,0))</f>
        <v>FY 2025-26</v>
      </c>
      <c r="D72" s="117"/>
      <c r="E72" s="117"/>
      <c r="F72" s="117"/>
      <c r="G72" s="117"/>
      <c r="H72" s="117"/>
      <c r="I72" s="117"/>
      <c r="J72" s="117"/>
      <c r="K72" s="117"/>
      <c r="L72" s="117"/>
      <c r="M72" s="117"/>
      <c r="N72" s="117"/>
      <c r="S72" s="378"/>
    </row>
    <row r="73" spans="1:20" ht="15.6" x14ac:dyDescent="0.25">
      <c r="A73" s="159">
        <f>'2-Expenditures'!A73</f>
        <v>0</v>
      </c>
      <c r="B73" s="118"/>
      <c r="C73" s="116"/>
      <c r="S73" s="380"/>
    </row>
    <row r="74" spans="1:20" s="304" customFormat="1" ht="19.95" customHeight="1" x14ac:dyDescent="0.25">
      <c r="A74" s="313">
        <f>'2-Expenditures'!A74</f>
        <v>0</v>
      </c>
      <c r="B74" s="114" t="s">
        <v>1694</v>
      </c>
      <c r="C74" s="302"/>
      <c r="D74" s="302"/>
      <c r="E74" s="302"/>
      <c r="F74" s="302"/>
      <c r="G74" s="302"/>
      <c r="H74" s="302"/>
      <c r="I74" s="302"/>
      <c r="J74" s="302"/>
      <c r="K74" s="302"/>
      <c r="L74" s="302"/>
      <c r="M74" s="302"/>
      <c r="N74"/>
      <c r="S74" s="303"/>
      <c r="T74" s="301"/>
    </row>
    <row r="75" spans="1:20" ht="26.4" x14ac:dyDescent="0.25">
      <c r="A75" s="159" t="str">
        <f>'2-Expenditures'!A75</f>
        <v>Include?</v>
      </c>
      <c r="B75" s="343" t="s">
        <v>1612</v>
      </c>
      <c r="C75" s="357" t="s">
        <v>1583</v>
      </c>
      <c r="D75" s="358" t="s">
        <v>1584</v>
      </c>
      <c r="E75" s="385" t="s">
        <v>1589</v>
      </c>
      <c r="F75" s="385" t="s">
        <v>1590</v>
      </c>
      <c r="G75" s="385" t="s">
        <v>1591</v>
      </c>
      <c r="H75" s="385" t="s">
        <v>1592</v>
      </c>
      <c r="I75" s="358" t="s">
        <v>1609</v>
      </c>
      <c r="J75" s="386" t="s">
        <v>1588</v>
      </c>
      <c r="K75" s="358" t="s">
        <v>1633</v>
      </c>
      <c r="L75" s="536" t="s">
        <v>1632</v>
      </c>
      <c r="M75" s="341" t="s">
        <v>1724</v>
      </c>
      <c r="O75" s="394" t="s">
        <v>1589</v>
      </c>
      <c r="P75" s="387" t="s">
        <v>1590</v>
      </c>
      <c r="Q75" s="387" t="s">
        <v>1591</v>
      </c>
      <c r="R75" s="387" t="s">
        <v>1592</v>
      </c>
      <c r="S75" s="388" t="s">
        <v>1724</v>
      </c>
    </row>
    <row r="76" spans="1:20" x14ac:dyDescent="0.25">
      <c r="A76" s="159" t="str">
        <f>'2-Expenditures'!A76</f>
        <v>Y</v>
      </c>
      <c r="B76" s="258" t="str">
        <f ca="1">IF(A76="N",B75,IF(LEN(B75)&lt;&gt;1,"A",IFERROR(CHAR(CODE(LOOKUP(2,1/($B$75:OFFSET(B76,-1,0)&lt;&gt;""),$B$75:OFFSET(B76,-1,0)))+1),"A")))</f>
        <v>A</v>
      </c>
      <c r="C76" s="139">
        <f>'2-Expenditures'!C76</f>
        <v>0</v>
      </c>
      <c r="D76" s="140">
        <f>'2-Expenditures'!E76</f>
        <v>0</v>
      </c>
      <c r="E76" s="149"/>
      <c r="F76" s="149"/>
      <c r="G76" s="149"/>
      <c r="H76" s="149"/>
      <c r="I76" s="144">
        <f>'2-Expenditures'!I76</f>
        <v>0</v>
      </c>
      <c r="J76" s="409"/>
      <c r="K76" s="153">
        <f>SUM(I76:J76)</f>
        <v>0</v>
      </c>
      <c r="L76" s="539" t="s">
        <v>1937</v>
      </c>
      <c r="M76" s="147" t="b">
        <f>SUM(E76:H76)=I76</f>
        <v>1</v>
      </c>
      <c r="O76" s="395">
        <f t="shared" ref="O76:O91" si="28">IFERROR(E76/$I76,0)</f>
        <v>0</v>
      </c>
      <c r="P76" s="389">
        <f t="shared" ref="P76:P91" si="29">IFERROR(F76/$I76,0)</f>
        <v>0</v>
      </c>
      <c r="Q76" s="389">
        <f t="shared" ref="Q76:Q91" si="30">IFERROR(G76/$I76,0)</f>
        <v>0</v>
      </c>
      <c r="R76" s="389">
        <f t="shared" ref="R76:R91" si="31">IFERROR(H76/$I76,0)</f>
        <v>0</v>
      </c>
      <c r="S76" s="390" t="str">
        <f>IF(I76&gt;0,SUM(O76:R76)=1,"")</f>
        <v/>
      </c>
    </row>
    <row r="77" spans="1:20" x14ac:dyDescent="0.25">
      <c r="A77" s="159" t="str">
        <f>'2-Expenditures'!A77</f>
        <v>Y</v>
      </c>
      <c r="B77" s="258" t="str">
        <f ca="1">IF(A77="N",B76,IF(LEN(B76)&lt;&gt;1,"A",IFERROR(CHAR(CODE(LOOKUP(2,1/($B$75:OFFSET(B77,-1,0)&lt;&gt;""),$B$75:OFFSET(B77,-1,0)))+1),"A")))</f>
        <v>B</v>
      </c>
      <c r="C77" s="139">
        <f>'2-Expenditures'!C77</f>
        <v>0</v>
      </c>
      <c r="D77" s="140">
        <f>'2-Expenditures'!E77</f>
        <v>0</v>
      </c>
      <c r="E77" s="149"/>
      <c r="F77" s="149"/>
      <c r="G77" s="149"/>
      <c r="H77" s="149"/>
      <c r="I77" s="144">
        <f>'2-Expenditures'!I77</f>
        <v>0</v>
      </c>
      <c r="J77" s="410"/>
      <c r="K77" s="153">
        <f t="shared" ref="K77:K90" si="32">SUM(I77:J77)</f>
        <v>0</v>
      </c>
      <c r="L77" s="539" t="s">
        <v>1937</v>
      </c>
      <c r="M77" s="147" t="b">
        <f>SUM(E77:H77)=I77</f>
        <v>1</v>
      </c>
      <c r="O77" s="395">
        <f t="shared" si="28"/>
        <v>0</v>
      </c>
      <c r="P77" s="389">
        <f t="shared" si="29"/>
        <v>0</v>
      </c>
      <c r="Q77" s="389">
        <f t="shared" si="30"/>
        <v>0</v>
      </c>
      <c r="R77" s="389">
        <f t="shared" si="31"/>
        <v>0</v>
      </c>
      <c r="S77" s="390" t="str">
        <f>IF(I77&gt;0,SUM(O77:R77)=1,"")</f>
        <v/>
      </c>
    </row>
    <row r="78" spans="1:20" x14ac:dyDescent="0.25">
      <c r="A78" s="159" t="str">
        <f>'2-Expenditures'!A78</f>
        <v>Y</v>
      </c>
      <c r="B78" s="258" t="str">
        <f ca="1">IF(A78="N",B77,IF(LEN(B77)&lt;&gt;1,"A",IFERROR(CHAR(CODE(LOOKUP(2,1/($B$75:OFFSET(B78,-1,0)&lt;&gt;""),$B$75:OFFSET(B78,-1,0)))+1),"A")))</f>
        <v>C</v>
      </c>
      <c r="C78" s="139">
        <f>'2-Expenditures'!C78</f>
        <v>0</v>
      </c>
      <c r="D78" s="140">
        <f>'2-Expenditures'!E78</f>
        <v>0</v>
      </c>
      <c r="E78" s="149"/>
      <c r="F78" s="149"/>
      <c r="G78" s="149"/>
      <c r="H78" s="149"/>
      <c r="I78" s="144">
        <f>'2-Expenditures'!I78</f>
        <v>0</v>
      </c>
      <c r="J78" s="410"/>
      <c r="K78" s="153">
        <f t="shared" si="32"/>
        <v>0</v>
      </c>
      <c r="L78" s="539" t="s">
        <v>1937</v>
      </c>
      <c r="M78" s="147" t="b">
        <f>SUM(E78:H78)=I78</f>
        <v>1</v>
      </c>
      <c r="O78" s="395">
        <f t="shared" si="28"/>
        <v>0</v>
      </c>
      <c r="P78" s="389">
        <f t="shared" si="29"/>
        <v>0</v>
      </c>
      <c r="Q78" s="389">
        <f t="shared" si="30"/>
        <v>0</v>
      </c>
      <c r="R78" s="389">
        <f t="shared" si="31"/>
        <v>0</v>
      </c>
      <c r="S78" s="390" t="str">
        <f>IF(I78&gt;0,SUM(O78:R78)=1,"")</f>
        <v/>
      </c>
    </row>
    <row r="79" spans="1:20" ht="12.75" customHeight="1" x14ac:dyDescent="0.25">
      <c r="A79" s="159" t="str">
        <f>'2-Expenditures'!A79</f>
        <v>Y</v>
      </c>
      <c r="B79" s="258" t="str">
        <f ca="1">IF(A79="N",B78,IF(LEN(B78)&lt;&gt;1,"A",IFERROR(CHAR(CODE(LOOKUP(2,1/($B$75:OFFSET(B79,-1,0)&lt;&gt;""),$B$75:OFFSET(B79,-1,0)))+1),"A")))</f>
        <v>D</v>
      </c>
      <c r="C79" s="139">
        <f>'2-Expenditures'!C79</f>
        <v>0</v>
      </c>
      <c r="D79" s="140">
        <f>'2-Expenditures'!E79</f>
        <v>0</v>
      </c>
      <c r="E79" s="149"/>
      <c r="F79" s="149"/>
      <c r="G79" s="149"/>
      <c r="H79" s="149"/>
      <c r="I79" s="144">
        <f>'2-Expenditures'!I79</f>
        <v>0</v>
      </c>
      <c r="J79" s="410"/>
      <c r="K79" s="153">
        <f t="shared" si="32"/>
        <v>0</v>
      </c>
      <c r="L79" s="539" t="s">
        <v>1937</v>
      </c>
      <c r="M79" s="147" t="b">
        <f>SUM(E79:H79)=I79</f>
        <v>1</v>
      </c>
      <c r="O79" s="395">
        <f t="shared" si="28"/>
        <v>0</v>
      </c>
      <c r="P79" s="389">
        <f t="shared" si="29"/>
        <v>0</v>
      </c>
      <c r="Q79" s="389">
        <f t="shared" si="30"/>
        <v>0</v>
      </c>
      <c r="R79" s="389">
        <f t="shared" si="31"/>
        <v>0</v>
      </c>
      <c r="S79" s="390" t="str">
        <f>IF(I79&gt;0,SUM(O79:R79)=1,"")</f>
        <v/>
      </c>
    </row>
    <row r="80" spans="1:20" ht="12.75" customHeight="1" thickBot="1" x14ac:dyDescent="0.3">
      <c r="A80" s="159" t="str">
        <f>'2-Expenditures'!A80</f>
        <v>Y</v>
      </c>
      <c r="B80" s="258" t="str">
        <f ca="1">IF(A80="N",B79,IF(LEN(B79)&lt;&gt;1,"A",IFERROR(CHAR(CODE(LOOKUP(2,1/($B$75:OFFSET(B80,-1,0)&lt;&gt;""),$B$75:OFFSET(B80,-1,0)))+1),"A")))</f>
        <v>E</v>
      </c>
      <c r="C80" s="139">
        <f>'2-Expenditures'!C80</f>
        <v>0</v>
      </c>
      <c r="D80" s="140">
        <f>'2-Expenditures'!E80</f>
        <v>0</v>
      </c>
      <c r="E80" s="149"/>
      <c r="F80" s="149"/>
      <c r="G80" s="149"/>
      <c r="H80" s="149"/>
      <c r="I80" s="144">
        <f>'2-Expenditures'!I80</f>
        <v>0</v>
      </c>
      <c r="J80" s="410"/>
      <c r="K80" s="153">
        <f>SUM(I80:J80)</f>
        <v>0</v>
      </c>
      <c r="L80" s="539" t="s">
        <v>1937</v>
      </c>
      <c r="M80" s="147" t="b">
        <f>SUM(E80:H80)=I80</f>
        <v>1</v>
      </c>
      <c r="O80" s="395">
        <f t="shared" si="28"/>
        <v>0</v>
      </c>
      <c r="P80" s="389">
        <f t="shared" si="29"/>
        <v>0</v>
      </c>
      <c r="Q80" s="389">
        <f t="shared" si="30"/>
        <v>0</v>
      </c>
      <c r="R80" s="389">
        <f t="shared" si="31"/>
        <v>0</v>
      </c>
      <c r="S80" s="390" t="str">
        <f>IF(I80&gt;0,SUM(O80:R80)=1,"")</f>
        <v/>
      </c>
    </row>
    <row r="81" spans="1:20" ht="12.75" hidden="1" customHeight="1" outlineLevel="1" x14ac:dyDescent="0.25">
      <c r="A81" s="159" t="str">
        <f>'2-Expenditures'!A81</f>
        <v>N</v>
      </c>
      <c r="B81" s="258" t="str">
        <f ca="1">IF(A81="N",B80,IF(LEN(B80)&lt;&gt;1,"A",IFERROR(CHAR(CODE(LOOKUP(2,1/($B$75:OFFSET(B81,-1,0)&lt;&gt;""),$B$75:OFFSET(B81,-1,0)))+1),"A")))</f>
        <v>E</v>
      </c>
      <c r="C81" s="139">
        <f>'2-Expenditures'!C81</f>
        <v>0</v>
      </c>
      <c r="D81" s="140">
        <f>'2-Expenditures'!E81</f>
        <v>0</v>
      </c>
      <c r="E81" s="149"/>
      <c r="F81" s="149"/>
      <c r="G81" s="149"/>
      <c r="H81" s="149"/>
      <c r="I81" s="144">
        <f>'2-Expenditures'!I81</f>
        <v>0</v>
      </c>
      <c r="J81" s="410"/>
      <c r="K81" s="153">
        <f t="shared" si="32"/>
        <v>0</v>
      </c>
      <c r="L81" s="539" t="s">
        <v>1937</v>
      </c>
      <c r="M81" s="147" t="b">
        <f t="shared" ref="M81:M90" si="33">SUM(E81:H81)=I81</f>
        <v>1</v>
      </c>
      <c r="O81" s="395">
        <f t="shared" si="28"/>
        <v>0</v>
      </c>
      <c r="P81" s="389">
        <f t="shared" si="29"/>
        <v>0</v>
      </c>
      <c r="Q81" s="389">
        <f t="shared" si="30"/>
        <v>0</v>
      </c>
      <c r="R81" s="389">
        <f t="shared" si="31"/>
        <v>0</v>
      </c>
      <c r="S81" s="390" t="str">
        <f t="shared" ref="S81:S90" si="34">IF(I81&gt;0,SUM(O81:R81)=1,"")</f>
        <v/>
      </c>
    </row>
    <row r="82" spans="1:20" ht="12.75" hidden="1" customHeight="1" outlineLevel="1" x14ac:dyDescent="0.25">
      <c r="A82" s="159" t="str">
        <f>'2-Expenditures'!A82</f>
        <v>N</v>
      </c>
      <c r="B82" s="258" t="str">
        <f ca="1">IF(A82="N",B81,IF(LEN(B81)&lt;&gt;1,"A",IFERROR(CHAR(CODE(LOOKUP(2,1/($B$75:OFFSET(B82,-1,0)&lt;&gt;""),$B$75:OFFSET(B82,-1,0)))+1),"A")))</f>
        <v>E</v>
      </c>
      <c r="C82" s="139">
        <f>'2-Expenditures'!C82</f>
        <v>0</v>
      </c>
      <c r="D82" s="140">
        <f>'2-Expenditures'!E82</f>
        <v>0</v>
      </c>
      <c r="E82" s="149"/>
      <c r="F82" s="149"/>
      <c r="G82" s="149"/>
      <c r="H82" s="149"/>
      <c r="I82" s="144">
        <f>'2-Expenditures'!I82</f>
        <v>0</v>
      </c>
      <c r="J82" s="410"/>
      <c r="K82" s="153">
        <f t="shared" si="32"/>
        <v>0</v>
      </c>
      <c r="L82" s="539" t="s">
        <v>1937</v>
      </c>
      <c r="M82" s="147" t="b">
        <f t="shared" si="33"/>
        <v>1</v>
      </c>
      <c r="O82" s="395">
        <f t="shared" si="28"/>
        <v>0</v>
      </c>
      <c r="P82" s="389">
        <f t="shared" si="29"/>
        <v>0</v>
      </c>
      <c r="Q82" s="389">
        <f t="shared" si="30"/>
        <v>0</v>
      </c>
      <c r="R82" s="389">
        <f t="shared" si="31"/>
        <v>0</v>
      </c>
      <c r="S82" s="390" t="str">
        <f t="shared" si="34"/>
        <v/>
      </c>
    </row>
    <row r="83" spans="1:20" ht="12.75" hidden="1" customHeight="1" outlineLevel="1" x14ac:dyDescent="0.25">
      <c r="A83" s="159" t="str">
        <f>'2-Expenditures'!A83</f>
        <v>N</v>
      </c>
      <c r="B83" s="258" t="str">
        <f ca="1">IF(A83="N",B82,IF(LEN(B82)&lt;&gt;1,"A",IFERROR(CHAR(CODE(LOOKUP(2,1/($B$75:OFFSET(B83,-1,0)&lt;&gt;""),$B$75:OFFSET(B83,-1,0)))+1),"A")))</f>
        <v>E</v>
      </c>
      <c r="C83" s="139">
        <f>'2-Expenditures'!C83</f>
        <v>0</v>
      </c>
      <c r="D83" s="140">
        <f>'2-Expenditures'!E83</f>
        <v>0</v>
      </c>
      <c r="E83" s="149"/>
      <c r="F83" s="149"/>
      <c r="G83" s="149"/>
      <c r="H83" s="149"/>
      <c r="I83" s="144">
        <f>'2-Expenditures'!I83</f>
        <v>0</v>
      </c>
      <c r="J83" s="410"/>
      <c r="K83" s="153">
        <f t="shared" si="32"/>
        <v>0</v>
      </c>
      <c r="L83" s="539" t="s">
        <v>1937</v>
      </c>
      <c r="M83" s="147" t="b">
        <f t="shared" si="33"/>
        <v>1</v>
      </c>
      <c r="O83" s="395">
        <f t="shared" si="28"/>
        <v>0</v>
      </c>
      <c r="P83" s="389">
        <f t="shared" si="29"/>
        <v>0</v>
      </c>
      <c r="Q83" s="389">
        <f t="shared" si="30"/>
        <v>0</v>
      </c>
      <c r="R83" s="389">
        <f t="shared" si="31"/>
        <v>0</v>
      </c>
      <c r="S83" s="390" t="str">
        <f t="shared" si="34"/>
        <v/>
      </c>
    </row>
    <row r="84" spans="1:20" ht="12.75" hidden="1" customHeight="1" outlineLevel="1" x14ac:dyDescent="0.25">
      <c r="A84" s="159" t="str">
        <f>'2-Expenditures'!A84</f>
        <v>N</v>
      </c>
      <c r="B84" s="258" t="str">
        <f ca="1">IF(A84="N",B83,IF(LEN(B83)&lt;&gt;1,"A",IFERROR(CHAR(CODE(LOOKUP(2,1/($B$75:OFFSET(B84,-1,0)&lt;&gt;""),$B$75:OFFSET(B84,-1,0)))+1),"A")))</f>
        <v>E</v>
      </c>
      <c r="C84" s="139">
        <f>'2-Expenditures'!C84</f>
        <v>0</v>
      </c>
      <c r="D84" s="140">
        <f>'2-Expenditures'!E84</f>
        <v>0</v>
      </c>
      <c r="E84" s="149"/>
      <c r="F84" s="149"/>
      <c r="G84" s="149"/>
      <c r="H84" s="149"/>
      <c r="I84" s="144">
        <f>'2-Expenditures'!I84</f>
        <v>0</v>
      </c>
      <c r="J84" s="410"/>
      <c r="K84" s="153">
        <f t="shared" si="32"/>
        <v>0</v>
      </c>
      <c r="L84" s="539" t="s">
        <v>1937</v>
      </c>
      <c r="M84" s="147" t="b">
        <f t="shared" si="33"/>
        <v>1</v>
      </c>
      <c r="O84" s="395">
        <f t="shared" si="28"/>
        <v>0</v>
      </c>
      <c r="P84" s="389">
        <f t="shared" si="29"/>
        <v>0</v>
      </c>
      <c r="Q84" s="389">
        <f t="shared" si="30"/>
        <v>0</v>
      </c>
      <c r="R84" s="389">
        <f t="shared" si="31"/>
        <v>0</v>
      </c>
      <c r="S84" s="390" t="str">
        <f t="shared" si="34"/>
        <v/>
      </c>
    </row>
    <row r="85" spans="1:20" ht="12.75" hidden="1" customHeight="1" outlineLevel="1" x14ac:dyDescent="0.25">
      <c r="A85" s="159" t="str">
        <f>'2-Expenditures'!A85</f>
        <v>N</v>
      </c>
      <c r="B85" s="258" t="str">
        <f ca="1">IF(A85="N",B84,IF(LEN(B84)&lt;&gt;1,"A",IFERROR(CHAR(CODE(LOOKUP(2,1/($B$75:OFFSET(B85,-1,0)&lt;&gt;""),$B$75:OFFSET(B85,-1,0)))+1),"A")))</f>
        <v>E</v>
      </c>
      <c r="C85" s="139">
        <f>'2-Expenditures'!C85</f>
        <v>0</v>
      </c>
      <c r="D85" s="140">
        <f>'2-Expenditures'!E85</f>
        <v>0</v>
      </c>
      <c r="E85" s="149"/>
      <c r="F85" s="149"/>
      <c r="G85" s="149"/>
      <c r="H85" s="149"/>
      <c r="I85" s="144">
        <f>'2-Expenditures'!I85</f>
        <v>0</v>
      </c>
      <c r="J85" s="410"/>
      <c r="K85" s="153">
        <f t="shared" si="32"/>
        <v>0</v>
      </c>
      <c r="L85" s="539" t="s">
        <v>1937</v>
      </c>
      <c r="M85" s="147" t="b">
        <f t="shared" si="33"/>
        <v>1</v>
      </c>
      <c r="O85" s="395">
        <f t="shared" si="28"/>
        <v>0</v>
      </c>
      <c r="P85" s="389">
        <f t="shared" si="29"/>
        <v>0</v>
      </c>
      <c r="Q85" s="389">
        <f t="shared" si="30"/>
        <v>0</v>
      </c>
      <c r="R85" s="389">
        <f t="shared" si="31"/>
        <v>0</v>
      </c>
      <c r="S85" s="390" t="str">
        <f t="shared" si="34"/>
        <v/>
      </c>
    </row>
    <row r="86" spans="1:20" ht="12.75" hidden="1" customHeight="1" outlineLevel="1" x14ac:dyDescent="0.25">
      <c r="A86" s="159" t="str">
        <f>'2-Expenditures'!A86</f>
        <v>N</v>
      </c>
      <c r="B86" s="258" t="str">
        <f ca="1">IF(A86="N",B85,IF(LEN(B85)&lt;&gt;1,"A",IFERROR(CHAR(CODE(LOOKUP(2,1/($B$75:OFFSET(B86,-1,0)&lt;&gt;""),$B$75:OFFSET(B86,-1,0)))+1),"A")))</f>
        <v>E</v>
      </c>
      <c r="C86" s="139">
        <f>'2-Expenditures'!C86</f>
        <v>0</v>
      </c>
      <c r="D86" s="140">
        <f>'2-Expenditures'!E86</f>
        <v>0</v>
      </c>
      <c r="E86" s="149"/>
      <c r="F86" s="149"/>
      <c r="G86" s="149"/>
      <c r="H86" s="149"/>
      <c r="I86" s="144">
        <f>'2-Expenditures'!I86</f>
        <v>0</v>
      </c>
      <c r="J86" s="410"/>
      <c r="K86" s="153">
        <f t="shared" si="32"/>
        <v>0</v>
      </c>
      <c r="L86" s="539" t="s">
        <v>1937</v>
      </c>
      <c r="M86" s="147" t="b">
        <f t="shared" si="33"/>
        <v>1</v>
      </c>
      <c r="O86" s="395">
        <f t="shared" si="28"/>
        <v>0</v>
      </c>
      <c r="P86" s="389">
        <f t="shared" si="29"/>
        <v>0</v>
      </c>
      <c r="Q86" s="389">
        <f t="shared" si="30"/>
        <v>0</v>
      </c>
      <c r="R86" s="389">
        <f t="shared" si="31"/>
        <v>0</v>
      </c>
      <c r="S86" s="390" t="str">
        <f t="shared" si="34"/>
        <v/>
      </c>
    </row>
    <row r="87" spans="1:20" ht="12.75" hidden="1" customHeight="1" outlineLevel="1" x14ac:dyDescent="0.25">
      <c r="A87" s="159" t="str">
        <f>'2-Expenditures'!A87</f>
        <v>N</v>
      </c>
      <c r="B87" s="258" t="str">
        <f ca="1">IF(A87="N",B86,IF(LEN(B86)&lt;&gt;1,"A",IFERROR(CHAR(CODE(LOOKUP(2,1/($B$75:OFFSET(B87,-1,0)&lt;&gt;""),$B$75:OFFSET(B87,-1,0)))+1),"A")))</f>
        <v>E</v>
      </c>
      <c r="C87" s="139">
        <f>'2-Expenditures'!C87</f>
        <v>0</v>
      </c>
      <c r="D87" s="140">
        <f>'2-Expenditures'!E87</f>
        <v>0</v>
      </c>
      <c r="E87" s="149"/>
      <c r="F87" s="149"/>
      <c r="G87" s="149"/>
      <c r="H87" s="149"/>
      <c r="I87" s="144">
        <f>'2-Expenditures'!I87</f>
        <v>0</v>
      </c>
      <c r="J87" s="410"/>
      <c r="K87" s="153">
        <f t="shared" si="32"/>
        <v>0</v>
      </c>
      <c r="L87" s="539" t="s">
        <v>1937</v>
      </c>
      <c r="M87" s="147" t="b">
        <f t="shared" si="33"/>
        <v>1</v>
      </c>
      <c r="O87" s="395">
        <f t="shared" si="28"/>
        <v>0</v>
      </c>
      <c r="P87" s="389">
        <f t="shared" si="29"/>
        <v>0</v>
      </c>
      <c r="Q87" s="389">
        <f t="shared" si="30"/>
        <v>0</v>
      </c>
      <c r="R87" s="389">
        <f t="shared" si="31"/>
        <v>0</v>
      </c>
      <c r="S87" s="390" t="str">
        <f t="shared" si="34"/>
        <v/>
      </c>
    </row>
    <row r="88" spans="1:20" ht="12.75" hidden="1" customHeight="1" outlineLevel="1" x14ac:dyDescent="0.25">
      <c r="A88" s="159" t="str">
        <f>'2-Expenditures'!A88</f>
        <v>N</v>
      </c>
      <c r="B88" s="258" t="str">
        <f ca="1">IF(A88="N",B87,IF(LEN(B87)&lt;&gt;1,"A",IFERROR(CHAR(CODE(LOOKUP(2,1/($B$75:OFFSET(B88,-1,0)&lt;&gt;""),$B$75:OFFSET(B88,-1,0)))+1),"A")))</f>
        <v>E</v>
      </c>
      <c r="C88" s="139">
        <f>'2-Expenditures'!C88</f>
        <v>0</v>
      </c>
      <c r="D88" s="140">
        <f>'2-Expenditures'!E88</f>
        <v>0</v>
      </c>
      <c r="E88" s="149"/>
      <c r="F88" s="149"/>
      <c r="G88" s="149"/>
      <c r="H88" s="149"/>
      <c r="I88" s="144">
        <f>'2-Expenditures'!I88</f>
        <v>0</v>
      </c>
      <c r="J88" s="410"/>
      <c r="K88" s="153">
        <f t="shared" si="32"/>
        <v>0</v>
      </c>
      <c r="L88" s="539" t="s">
        <v>1937</v>
      </c>
      <c r="M88" s="147" t="b">
        <f t="shared" si="33"/>
        <v>1</v>
      </c>
      <c r="O88" s="395">
        <f t="shared" si="28"/>
        <v>0</v>
      </c>
      <c r="P88" s="389">
        <f t="shared" si="29"/>
        <v>0</v>
      </c>
      <c r="Q88" s="389">
        <f t="shared" si="30"/>
        <v>0</v>
      </c>
      <c r="R88" s="389">
        <f t="shared" si="31"/>
        <v>0</v>
      </c>
      <c r="S88" s="390" t="str">
        <f t="shared" si="34"/>
        <v/>
      </c>
    </row>
    <row r="89" spans="1:20" ht="12.75" hidden="1" customHeight="1" outlineLevel="1" x14ac:dyDescent="0.25">
      <c r="A89" s="159" t="str">
        <f>'2-Expenditures'!A89</f>
        <v>N</v>
      </c>
      <c r="B89" s="258" t="str">
        <f ca="1">IF(A89="N",B88,IF(LEN(B88)&lt;&gt;1,"A",IFERROR(CHAR(CODE(LOOKUP(2,1/($B$75:OFFSET(B89,-1,0)&lt;&gt;""),$B$75:OFFSET(B89,-1,0)))+1),"A")))</f>
        <v>E</v>
      </c>
      <c r="C89" s="139">
        <f>'2-Expenditures'!C89</f>
        <v>0</v>
      </c>
      <c r="D89" s="140">
        <f>'2-Expenditures'!E89</f>
        <v>0</v>
      </c>
      <c r="E89" s="149"/>
      <c r="F89" s="149"/>
      <c r="G89" s="149"/>
      <c r="H89" s="149"/>
      <c r="I89" s="144">
        <f>'2-Expenditures'!I89</f>
        <v>0</v>
      </c>
      <c r="J89" s="410"/>
      <c r="K89" s="153">
        <f t="shared" si="32"/>
        <v>0</v>
      </c>
      <c r="L89" s="539" t="s">
        <v>1937</v>
      </c>
      <c r="M89" s="147" t="b">
        <f t="shared" si="33"/>
        <v>1</v>
      </c>
      <c r="O89" s="395">
        <f t="shared" si="28"/>
        <v>0</v>
      </c>
      <c r="P89" s="389">
        <f t="shared" si="29"/>
        <v>0</v>
      </c>
      <c r="Q89" s="389">
        <f t="shared" si="30"/>
        <v>0</v>
      </c>
      <c r="R89" s="389">
        <f t="shared" si="31"/>
        <v>0</v>
      </c>
      <c r="S89" s="390" t="str">
        <f t="shared" si="34"/>
        <v/>
      </c>
    </row>
    <row r="90" spans="1:20" ht="12.75" hidden="1" customHeight="1" outlineLevel="1" thickBot="1" x14ac:dyDescent="0.3">
      <c r="A90" s="159" t="str">
        <f>'2-Expenditures'!A90</f>
        <v>N</v>
      </c>
      <c r="B90" s="258" t="str">
        <f ca="1">IF(A90="N",B89,IF(LEN(B89)&lt;&gt;1,"A",IFERROR(CHAR(CODE(LOOKUP(2,1/($B$75:OFFSET(B90,-1,0)&lt;&gt;""),$B$75:OFFSET(B90,-1,0)))+1),"A")))</f>
        <v>E</v>
      </c>
      <c r="C90" s="139">
        <f>'2-Expenditures'!C90</f>
        <v>0</v>
      </c>
      <c r="D90" s="140">
        <f>'2-Expenditures'!E90</f>
        <v>0</v>
      </c>
      <c r="E90" s="149"/>
      <c r="F90" s="149"/>
      <c r="G90" s="149"/>
      <c r="H90" s="149"/>
      <c r="I90" s="144">
        <f>'2-Expenditures'!I90</f>
        <v>0</v>
      </c>
      <c r="J90" s="410"/>
      <c r="K90" s="153">
        <f t="shared" si="32"/>
        <v>0</v>
      </c>
      <c r="L90" s="539" t="s">
        <v>1937</v>
      </c>
      <c r="M90" s="147" t="b">
        <f t="shared" si="33"/>
        <v>1</v>
      </c>
      <c r="O90" s="395">
        <f t="shared" si="28"/>
        <v>0</v>
      </c>
      <c r="P90" s="389">
        <f t="shared" si="29"/>
        <v>0</v>
      </c>
      <c r="Q90" s="389">
        <f t="shared" si="30"/>
        <v>0</v>
      </c>
      <c r="R90" s="389">
        <f t="shared" si="31"/>
        <v>0</v>
      </c>
      <c r="S90" s="390" t="str">
        <f t="shared" si="34"/>
        <v/>
      </c>
    </row>
    <row r="91" spans="1:20" ht="13.8" collapsed="1" thickTop="1" x14ac:dyDescent="0.25">
      <c r="A91" s="159">
        <f>'2-Expenditures'!A91</f>
        <v>0</v>
      </c>
      <c r="B91" s="344" t="str">
        <f ca="1">IFERROR(CHAR(CODE(LOOKUP(2,1/(B76:OFFSET(B91,-1,0)&lt;&gt;""),B76:OFFSET(B91,-1,0)))+1),"A")</f>
        <v>F</v>
      </c>
      <c r="C91" s="364" t="s">
        <v>1608</v>
      </c>
      <c r="D91" s="365">
        <f ca="1">SUMIFS(D76:OFFSET(D91,-1,0),$A76:OFFSET($A91,-1,0),"Y")</f>
        <v>0</v>
      </c>
      <c r="E91" s="370">
        <f ca="1">SUMIFS(E76:OFFSET(E91,-1,0),$A76:OFFSET($A91,-1,0),"Y")</f>
        <v>0</v>
      </c>
      <c r="F91" s="370">
        <f ca="1">SUMIFS(F76:OFFSET(F91,-1,0),$A76:OFFSET($A91,-1,0),"Y")</f>
        <v>0</v>
      </c>
      <c r="G91" s="370">
        <f ca="1">SUMIFS(G76:OFFSET(G91,-1,0),$A76:OFFSET($A91,-1,0),"Y")</f>
        <v>0</v>
      </c>
      <c r="H91" s="370">
        <f ca="1">SUMIFS(H76:OFFSET(H91,-1,0),$A76:OFFSET($A91,-1,0),"Y")</f>
        <v>0</v>
      </c>
      <c r="I91" s="366">
        <f ca="1">SUMIFS(I76:OFFSET(I91,-1,0),$A76:OFFSET($A91,-1,0),"Y")</f>
        <v>0</v>
      </c>
      <c r="J91" s="422"/>
      <c r="K91" s="348">
        <f ca="1">SUMIFS(K76:OFFSET(K91,-1,0),$A76:OFFSET($A91,-1,0),"Y")</f>
        <v>0</v>
      </c>
      <c r="L91" s="370"/>
      <c r="M91" s="371" t="b">
        <f ca="1">SUM(E91:H91)=I91</f>
        <v>1</v>
      </c>
      <c r="O91" s="389">
        <f t="shared" ca="1" si="28"/>
        <v>0</v>
      </c>
      <c r="P91" s="389">
        <f t="shared" ca="1" si="29"/>
        <v>0</v>
      </c>
      <c r="Q91" s="389">
        <f t="shared" ca="1" si="30"/>
        <v>0</v>
      </c>
      <c r="R91" s="389">
        <f t="shared" ca="1" si="31"/>
        <v>0</v>
      </c>
      <c r="S91" s="390" t="str">
        <f t="shared" ref="S91" ca="1" si="35">IF(I91&gt;0,SUM(O91:R91)=1,"")</f>
        <v/>
      </c>
      <c r="T91" s="173" t="s">
        <v>1819</v>
      </c>
    </row>
    <row r="92" spans="1:20" x14ac:dyDescent="0.25">
      <c r="A92" s="159"/>
      <c r="O92" s="152"/>
      <c r="P92" s="152"/>
      <c r="Q92" s="152"/>
      <c r="R92" s="152"/>
      <c r="S92" s="151"/>
      <c r="T92" s="112"/>
    </row>
    <row r="93" spans="1:20" s="304" customFormat="1" ht="19.95" customHeight="1" x14ac:dyDescent="0.25">
      <c r="A93" s="313">
        <f>'2-Expenditures'!A93</f>
        <v>0</v>
      </c>
      <c r="B93" s="114" t="s">
        <v>1896</v>
      </c>
      <c r="C93" s="302"/>
      <c r="D93" s="302"/>
      <c r="E93" s="302"/>
      <c r="F93" s="302"/>
      <c r="G93" s="302"/>
      <c r="H93" s="302"/>
      <c r="I93" s="302"/>
      <c r="J93" s="363"/>
      <c r="K93" s="302"/>
      <c r="L93" s="363"/>
      <c r="M93" s="302"/>
      <c r="N93"/>
      <c r="O93" s="377"/>
      <c r="P93" s="377"/>
      <c r="Q93" s="377"/>
      <c r="R93" s="377"/>
      <c r="S93" s="303"/>
    </row>
    <row r="94" spans="1:20" ht="26.4" x14ac:dyDescent="0.25">
      <c r="A94" s="159" t="str">
        <f>'2-Expenditures'!A94</f>
        <v>Include?</v>
      </c>
      <c r="B94" s="339" t="s">
        <v>1612</v>
      </c>
      <c r="C94" s="457" t="s">
        <v>1613</v>
      </c>
      <c r="D94" s="458"/>
      <c r="E94" s="385" t="s">
        <v>1589</v>
      </c>
      <c r="F94" s="385" t="s">
        <v>1590</v>
      </c>
      <c r="G94" s="385" t="s">
        <v>1591</v>
      </c>
      <c r="H94" s="385" t="s">
        <v>1592</v>
      </c>
      <c r="I94" s="358" t="s">
        <v>1609</v>
      </c>
      <c r="J94" s="373" t="s">
        <v>1588</v>
      </c>
      <c r="K94" s="358" t="s">
        <v>1633</v>
      </c>
      <c r="L94" s="536" t="s">
        <v>1632</v>
      </c>
      <c r="M94" s="341" t="s">
        <v>1724</v>
      </c>
      <c r="O94" s="394" t="s">
        <v>1589</v>
      </c>
      <c r="P94" s="387" t="s">
        <v>1590</v>
      </c>
      <c r="Q94" s="387" t="s">
        <v>1591</v>
      </c>
      <c r="R94" s="387" t="s">
        <v>1592</v>
      </c>
      <c r="S94" s="388" t="s">
        <v>1724</v>
      </c>
      <c r="T94" s="116"/>
    </row>
    <row r="95" spans="1:20" x14ac:dyDescent="0.25">
      <c r="A95" s="159" t="str">
        <f>'2-Expenditures'!A95</f>
        <v>Y</v>
      </c>
      <c r="B95" s="342" t="str">
        <f ca="1">IF(A95="N",B94,IF(LEN(B94)&lt;&gt;1,"A",IFERROR(CHAR(CODE(LOOKUP(2,1/($B$94:OFFSET(B95,-1,0)&lt;&gt;""),$B$94:OFFSET(B95,-1,0)))+1),"A")))</f>
        <v>A</v>
      </c>
      <c r="C95" s="449" t="str">
        <f>'2-Expenditures'!C95</f>
        <v>Centrally Appropriated / POTS Costs</v>
      </c>
      <c r="D95" s="459"/>
      <c r="E95" s="149"/>
      <c r="F95" s="149"/>
      <c r="G95" s="149"/>
      <c r="H95" s="149"/>
      <c r="I95" s="143">
        <f>'2-Expenditures'!I95</f>
        <v>0</v>
      </c>
      <c r="J95" s="154">
        <f ca="1">'2-Expenditures'!J95</f>
        <v>0</v>
      </c>
      <c r="K95" s="153">
        <f ca="1">SUM(I95:J95)</f>
        <v>0</v>
      </c>
      <c r="L95" s="537" t="s">
        <v>1915</v>
      </c>
      <c r="M95" s="147" t="b">
        <f t="shared" ref="M95:M109" si="36">SUM(E95:H95)=I95</f>
        <v>1</v>
      </c>
      <c r="O95" s="396">
        <f t="shared" ref="O95:O109" si="37">IFERROR(E95/$I95,0)</f>
        <v>0</v>
      </c>
      <c r="P95" s="392">
        <f t="shared" ref="P95:P109" si="38">IFERROR(F95/$I95,0)</f>
        <v>0</v>
      </c>
      <c r="Q95" s="392">
        <f t="shared" ref="Q95:Q109" si="39">IFERROR(G95/$I95,0)</f>
        <v>0</v>
      </c>
      <c r="R95" s="392">
        <f t="shared" ref="R95:R109" si="40">IFERROR(H95/$I95,0)</f>
        <v>0</v>
      </c>
      <c r="S95" s="393" t="str">
        <f>IF(I95&gt;0,SUM(O95:R95)=1,"")</f>
        <v/>
      </c>
      <c r="T95" s="112"/>
    </row>
    <row r="96" spans="1:20" x14ac:dyDescent="0.25">
      <c r="A96" s="159" t="str">
        <f>'2-Expenditures'!A96</f>
        <v>Y</v>
      </c>
      <c r="B96" s="342" t="str">
        <f ca="1">IF(A96="N",B95,IF(LEN(B95)&lt;&gt;1,"A",IFERROR(CHAR(CODE(LOOKUP(2,1/($B$94:OFFSET(B96,-1,0)&lt;&gt;""),$B$94:OFFSET(B96,-1,0)))+1),"A")))</f>
        <v>B</v>
      </c>
      <c r="C96" s="449" t="str">
        <f>'2-Expenditures'!C96</f>
        <v>Non-Standard and Agency-Specific FTE Costs</v>
      </c>
      <c r="D96" s="459"/>
      <c r="E96" s="149"/>
      <c r="F96" s="149"/>
      <c r="G96" s="149"/>
      <c r="H96" s="149"/>
      <c r="I96" s="143">
        <f>'2-Expenditures'!I96</f>
        <v>0</v>
      </c>
      <c r="J96" s="154">
        <f>'2-Expenditures'!J96</f>
        <v>0</v>
      </c>
      <c r="K96" s="153">
        <f>SUM(I96:J96)</f>
        <v>0</v>
      </c>
      <c r="L96" s="537" t="s">
        <v>1586</v>
      </c>
      <c r="M96" s="147" t="b">
        <f t="shared" si="36"/>
        <v>1</v>
      </c>
      <c r="O96" s="396">
        <f t="shared" si="37"/>
        <v>0</v>
      </c>
      <c r="P96" s="392">
        <f t="shared" si="38"/>
        <v>0</v>
      </c>
      <c r="Q96" s="392">
        <f t="shared" si="39"/>
        <v>0</v>
      </c>
      <c r="R96" s="392">
        <f t="shared" si="40"/>
        <v>0</v>
      </c>
      <c r="S96" s="393" t="str">
        <f>IF(I96&gt;0,SUM(O96:R96)=1,"")</f>
        <v/>
      </c>
      <c r="T96" s="112"/>
    </row>
    <row r="97" spans="1:22" x14ac:dyDescent="0.25">
      <c r="A97" s="159" t="str">
        <f>'2-Expenditures'!A97</f>
        <v>Y</v>
      </c>
      <c r="B97" s="342" t="str">
        <f ca="1">IF(A97="N",B96,IF(LEN(B96)&lt;&gt;1,"A",IFERROR(CHAR(CODE(LOOKUP(2,1/($B$94:OFFSET(B97,-1,0)&lt;&gt;""),$B$94:OFFSET(B97,-1,0)))+1),"A")))</f>
        <v>C</v>
      </c>
      <c r="C97" s="449" t="str">
        <f>'2-Expenditures'!C97</f>
        <v>Legal Services</v>
      </c>
      <c r="D97" s="459"/>
      <c r="E97" s="149"/>
      <c r="F97" s="149"/>
      <c r="G97" s="149"/>
      <c r="H97" s="149"/>
      <c r="I97" s="143">
        <f>'2-Expenditures'!I97</f>
        <v>0</v>
      </c>
      <c r="J97" s="409"/>
      <c r="K97" s="153">
        <f t="shared" ref="K97:K108" si="41">SUM(I97:J97)</f>
        <v>0</v>
      </c>
      <c r="L97" s="537" t="s">
        <v>28</v>
      </c>
      <c r="M97" s="147" t="b">
        <f t="shared" si="36"/>
        <v>1</v>
      </c>
      <c r="O97" s="396">
        <f t="shared" si="37"/>
        <v>0</v>
      </c>
      <c r="P97" s="392">
        <f t="shared" si="38"/>
        <v>0</v>
      </c>
      <c r="Q97" s="392">
        <f t="shared" si="39"/>
        <v>0</v>
      </c>
      <c r="R97" s="392">
        <f t="shared" si="40"/>
        <v>0</v>
      </c>
      <c r="S97" s="393" t="str">
        <f>IF(I97&gt;0,SUM(O97:R97)=1,"")</f>
        <v/>
      </c>
      <c r="T97" s="112"/>
    </row>
    <row r="98" spans="1:22" ht="12.75" customHeight="1" x14ac:dyDescent="0.25">
      <c r="A98" s="159" t="str">
        <f>'2-Expenditures'!A98</f>
        <v>Y</v>
      </c>
      <c r="B98" s="342" t="str">
        <f ca="1">IF(A98="N",B97,IF(LEN(B97)&lt;&gt;1,"A",IFERROR(CHAR(CODE(LOOKUP(2,1/($B$94:OFFSET(B98,-1,0)&lt;&gt;""),$B$94:OFFSET(B98,-1,0)))+1),"A")))</f>
        <v>D</v>
      </c>
      <c r="C98" s="449" t="str">
        <f>'2-Expenditures'!C98</f>
        <v>Computer Programming - Established (Budget Year)</v>
      </c>
      <c r="D98" s="459"/>
      <c r="E98" s="149"/>
      <c r="F98" s="149"/>
      <c r="G98" s="149"/>
      <c r="H98" s="149"/>
      <c r="I98" s="143">
        <f>'2-Expenditures'!I98</f>
        <v>0</v>
      </c>
      <c r="J98" s="410"/>
      <c r="K98" s="153">
        <f t="shared" si="41"/>
        <v>0</v>
      </c>
      <c r="L98" s="538"/>
      <c r="M98" s="147" t="b">
        <f t="shared" si="36"/>
        <v>1</v>
      </c>
      <c r="O98" s="396">
        <f t="shared" si="37"/>
        <v>0</v>
      </c>
      <c r="P98" s="392">
        <f t="shared" si="38"/>
        <v>0</v>
      </c>
      <c r="Q98" s="392">
        <f t="shared" si="39"/>
        <v>0</v>
      </c>
      <c r="R98" s="392">
        <f t="shared" si="40"/>
        <v>0</v>
      </c>
      <c r="S98" s="393" t="str">
        <f t="shared" ref="S98:S108" si="42">IF(I98&gt;0,SUM(O98:R98)=1,"")</f>
        <v/>
      </c>
      <c r="T98" s="112"/>
    </row>
    <row r="99" spans="1:22" ht="12.75" customHeight="1" x14ac:dyDescent="0.25">
      <c r="A99" s="159" t="str">
        <f>'2-Expenditures'!A99</f>
        <v>Y</v>
      </c>
      <c r="B99" s="342" t="str">
        <f ca="1">IF(A99="N",B98,IF(LEN(B98)&lt;&gt;1,"A",IFERROR(CHAR(CODE(LOOKUP(2,1/($B$94:OFFSET(B99,-1,0)&lt;&gt;""),$B$94:OFFSET(B99,-1,0)))+1),"A")))</f>
        <v>E</v>
      </c>
      <c r="C99" s="449" t="str">
        <f>'2-Expenditures'!C99</f>
        <v>Computer Programming - Emerging (Budget Year)</v>
      </c>
      <c r="D99" s="459"/>
      <c r="E99" s="149"/>
      <c r="F99" s="149"/>
      <c r="G99" s="149"/>
      <c r="H99" s="149"/>
      <c r="I99" s="143">
        <f>'2-Expenditures'!I99</f>
        <v>0</v>
      </c>
      <c r="J99" s="410"/>
      <c r="K99" s="153">
        <f t="shared" si="41"/>
        <v>0</v>
      </c>
      <c r="L99" s="538"/>
      <c r="M99" s="147" t="b">
        <f t="shared" si="36"/>
        <v>1</v>
      </c>
      <c r="O99" s="396">
        <f t="shared" si="37"/>
        <v>0</v>
      </c>
      <c r="P99" s="392">
        <f t="shared" si="38"/>
        <v>0</v>
      </c>
      <c r="Q99" s="392">
        <f t="shared" si="39"/>
        <v>0</v>
      </c>
      <c r="R99" s="392">
        <f t="shared" si="40"/>
        <v>0</v>
      </c>
      <c r="S99" s="393" t="str">
        <f t="shared" si="42"/>
        <v/>
      </c>
      <c r="T99" s="112"/>
    </row>
    <row r="100" spans="1:22" ht="12.75" customHeight="1" x14ac:dyDescent="0.25">
      <c r="A100" s="159" t="str">
        <f>'2-Expenditures'!A100</f>
        <v>Y</v>
      </c>
      <c r="B100" s="342" t="str">
        <f ca="1">IF(A100="N",B99,IF(LEN(B99)&lt;&gt;1,"A",IFERROR(CHAR(CODE(LOOKUP(2,1/($B$94:OFFSET(B100,-1,0)&lt;&gt;""),$B$94:OFFSET(B100,-1,0)))+1),"A")))</f>
        <v>F</v>
      </c>
      <c r="C100" s="449" t="str">
        <f>'2-Expenditures'!C100</f>
        <v>2WD Travel Mileage</v>
      </c>
      <c r="D100" s="459"/>
      <c r="E100" s="149"/>
      <c r="F100" s="149"/>
      <c r="G100" s="149"/>
      <c r="H100" s="149"/>
      <c r="I100" s="143">
        <f>'2-Expenditures'!I100</f>
        <v>0</v>
      </c>
      <c r="J100" s="410"/>
      <c r="K100" s="153">
        <f t="shared" si="41"/>
        <v>0</v>
      </c>
      <c r="L100" s="537" t="s">
        <v>1586</v>
      </c>
      <c r="M100" s="147" t="b">
        <f t="shared" si="36"/>
        <v>1</v>
      </c>
      <c r="O100" s="396">
        <f t="shared" si="37"/>
        <v>0</v>
      </c>
      <c r="P100" s="392">
        <f t="shared" si="38"/>
        <v>0</v>
      </c>
      <c r="Q100" s="392">
        <f t="shared" si="39"/>
        <v>0</v>
      </c>
      <c r="R100" s="392">
        <f t="shared" si="40"/>
        <v>0</v>
      </c>
      <c r="S100" s="393" t="str">
        <f t="shared" si="42"/>
        <v/>
      </c>
      <c r="T100" s="112"/>
    </row>
    <row r="101" spans="1:22" ht="12.75" customHeight="1" x14ac:dyDescent="0.25">
      <c r="A101" s="159" t="str">
        <f>'2-Expenditures'!A101</f>
        <v>Y</v>
      </c>
      <c r="B101" s="342" t="str">
        <f ca="1">IF(A101="N",B100,IF(LEN(B100)&lt;&gt;1,"A",IFERROR(CHAR(CODE(LOOKUP(2,1/($B$94:OFFSET(B101,-1,0)&lt;&gt;""),$B$94:OFFSET(B101,-1,0)))+1),"A")))</f>
        <v>G</v>
      </c>
      <c r="C101" s="449" t="str">
        <f>'2-Expenditures'!C101</f>
        <v>4WD Travel Mileage</v>
      </c>
      <c r="D101" s="459"/>
      <c r="E101" s="149"/>
      <c r="F101" s="149"/>
      <c r="G101" s="149"/>
      <c r="H101" s="149"/>
      <c r="I101" s="143">
        <f>'2-Expenditures'!I101</f>
        <v>0</v>
      </c>
      <c r="J101" s="410"/>
      <c r="K101" s="153">
        <f t="shared" si="41"/>
        <v>0</v>
      </c>
      <c r="L101" s="537" t="s">
        <v>1586</v>
      </c>
      <c r="M101" s="147" t="b">
        <f t="shared" si="36"/>
        <v>1</v>
      </c>
      <c r="O101" s="396">
        <f t="shared" si="37"/>
        <v>0</v>
      </c>
      <c r="P101" s="392">
        <f t="shared" si="38"/>
        <v>0</v>
      </c>
      <c r="Q101" s="392">
        <f t="shared" si="39"/>
        <v>0</v>
      </c>
      <c r="R101" s="392">
        <f t="shared" si="40"/>
        <v>0</v>
      </c>
      <c r="S101" s="393" t="str">
        <f t="shared" si="42"/>
        <v/>
      </c>
      <c r="T101" s="112"/>
    </row>
    <row r="102" spans="1:22" s="111" customFormat="1" ht="12.75" hidden="1" customHeight="1" outlineLevel="1" x14ac:dyDescent="0.25">
      <c r="A102" s="159" t="str">
        <f>'2-Expenditures'!A102</f>
        <v>N</v>
      </c>
      <c r="B102" s="342" t="str">
        <f ca="1">IF(A102="N",B101,IF(LEN(B101)&lt;&gt;1,"A",IFERROR(CHAR(CODE(LOOKUP(2,1/($B$94:OFFSET(B102,-1,0)&lt;&gt;""),$B$94:OFFSET(B102,-1,0)))+1),"A")))</f>
        <v>G</v>
      </c>
      <c r="C102" s="449" t="str">
        <f>'2-Expenditures'!C102</f>
        <v>GenTax Programming</v>
      </c>
      <c r="D102" s="459"/>
      <c r="E102" s="149"/>
      <c r="F102" s="149"/>
      <c r="G102" s="149"/>
      <c r="H102" s="149"/>
      <c r="I102" s="143">
        <f>'2-Expenditures'!I102</f>
        <v>0</v>
      </c>
      <c r="J102" s="410"/>
      <c r="K102" s="153">
        <f t="shared" si="41"/>
        <v>0</v>
      </c>
      <c r="L102" s="537" t="s">
        <v>1586</v>
      </c>
      <c r="M102" s="147" t="b">
        <f t="shared" si="36"/>
        <v>1</v>
      </c>
      <c r="N102"/>
      <c r="O102" s="396">
        <f t="shared" si="37"/>
        <v>0</v>
      </c>
      <c r="P102" s="392">
        <f t="shared" si="38"/>
        <v>0</v>
      </c>
      <c r="Q102" s="392">
        <f t="shared" si="39"/>
        <v>0</v>
      </c>
      <c r="R102" s="392">
        <f t="shared" si="40"/>
        <v>0</v>
      </c>
      <c r="S102" s="393" t="str">
        <f t="shared" si="42"/>
        <v/>
      </c>
      <c r="T102" s="102"/>
      <c r="U102" s="112"/>
      <c r="V102" s="112"/>
    </row>
    <row r="103" spans="1:22" s="111" customFormat="1" ht="12.75" hidden="1" customHeight="1" outlineLevel="1" x14ac:dyDescent="0.25">
      <c r="A103" s="159" t="str">
        <f>'2-Expenditures'!A103</f>
        <v>N</v>
      </c>
      <c r="B103" s="342" t="str">
        <f ca="1">IF(A103="N",B102,IF(LEN(B102)&lt;&gt;1,"A",IFERROR(CHAR(CODE(LOOKUP(2,1/($B$94:OFFSET(B103,-1,0)&lt;&gt;""),$B$94:OFFSET(B103,-1,0)))+1),"A")))</f>
        <v>G</v>
      </c>
      <c r="C103" s="449" t="str">
        <f>'2-Expenditures'!C103</f>
        <v>ISD Programming Support</v>
      </c>
      <c r="D103" s="459"/>
      <c r="E103" s="149"/>
      <c r="F103" s="149"/>
      <c r="G103" s="149"/>
      <c r="H103" s="149"/>
      <c r="I103" s="143">
        <f>'2-Expenditures'!I103</f>
        <v>0</v>
      </c>
      <c r="J103" s="410"/>
      <c r="K103" s="153">
        <f t="shared" si="41"/>
        <v>0</v>
      </c>
      <c r="L103" s="537" t="s">
        <v>1586</v>
      </c>
      <c r="M103" s="147" t="b">
        <f t="shared" si="36"/>
        <v>1</v>
      </c>
      <c r="N103"/>
      <c r="O103" s="396">
        <f t="shared" si="37"/>
        <v>0</v>
      </c>
      <c r="P103" s="392">
        <f t="shared" si="38"/>
        <v>0</v>
      </c>
      <c r="Q103" s="392">
        <f t="shared" si="39"/>
        <v>0</v>
      </c>
      <c r="R103" s="392">
        <f t="shared" si="40"/>
        <v>0</v>
      </c>
      <c r="S103" s="393" t="str">
        <f t="shared" si="42"/>
        <v/>
      </c>
      <c r="T103" s="112"/>
      <c r="U103" s="112"/>
      <c r="V103" s="112"/>
    </row>
    <row r="104" spans="1:22" s="111" customFormat="1" ht="12.75" hidden="1" customHeight="1" outlineLevel="1" x14ac:dyDescent="0.25">
      <c r="A104" s="159" t="str">
        <f>'2-Expenditures'!A104</f>
        <v>N</v>
      </c>
      <c r="B104" s="342" t="str">
        <f ca="1">IF(A104="N",B103,IF(LEN(B103)&lt;&gt;1,"A",IFERROR(CHAR(CODE(LOOKUP(2,1/($B$94:OFFSET(B104,-1,0)&lt;&gt;""),$B$94:OFFSET(B104,-1,0)))+1),"A")))</f>
        <v>G</v>
      </c>
      <c r="C104" s="449" t="str">
        <f>'2-Expenditures'!C104</f>
        <v>Office of Research and Analysis</v>
      </c>
      <c r="D104" s="459"/>
      <c r="E104" s="149"/>
      <c r="F104" s="149"/>
      <c r="G104" s="149"/>
      <c r="H104" s="149"/>
      <c r="I104" s="143">
        <f>'2-Expenditures'!I104</f>
        <v>0</v>
      </c>
      <c r="J104" s="410"/>
      <c r="K104" s="153">
        <f t="shared" si="41"/>
        <v>0</v>
      </c>
      <c r="L104" s="537" t="s">
        <v>1586</v>
      </c>
      <c r="M104" s="147" t="b">
        <f t="shared" si="36"/>
        <v>1</v>
      </c>
      <c r="N104"/>
      <c r="O104" s="396">
        <f t="shared" si="37"/>
        <v>0</v>
      </c>
      <c r="P104" s="392">
        <f t="shared" si="38"/>
        <v>0</v>
      </c>
      <c r="Q104" s="392">
        <f t="shared" si="39"/>
        <v>0</v>
      </c>
      <c r="R104" s="392">
        <f t="shared" si="40"/>
        <v>0</v>
      </c>
      <c r="S104" s="393" t="str">
        <f t="shared" si="42"/>
        <v/>
      </c>
      <c r="T104" s="112"/>
      <c r="U104" s="112"/>
      <c r="V104" s="112"/>
    </row>
    <row r="105" spans="1:22" s="111" customFormat="1" ht="12.75" hidden="1" customHeight="1" outlineLevel="1" x14ac:dyDescent="0.25">
      <c r="A105" s="159" t="str">
        <f>'2-Expenditures'!A105</f>
        <v>N</v>
      </c>
      <c r="B105" s="342" t="str">
        <f ca="1">IF(A105="N",B104,IF(LEN(B104)&lt;&gt;1,"A",IFERROR(CHAR(CODE(LOOKUP(2,1/($B$94:OFFSET(B105,-1,0)&lt;&gt;""),$B$94:OFFSET(B105,-1,0)))+1),"A")))</f>
        <v>G</v>
      </c>
      <c r="C105" s="449" t="str">
        <f>'2-Expenditures'!C105</f>
        <v>User Acceptance Testing</v>
      </c>
      <c r="D105" s="459"/>
      <c r="E105" s="149"/>
      <c r="F105" s="149"/>
      <c r="G105" s="149"/>
      <c r="H105" s="149"/>
      <c r="I105" s="143">
        <f>'2-Expenditures'!I105</f>
        <v>0</v>
      </c>
      <c r="J105" s="410"/>
      <c r="K105" s="153">
        <f t="shared" si="41"/>
        <v>0</v>
      </c>
      <c r="L105" s="537" t="s">
        <v>1586</v>
      </c>
      <c r="M105" s="147" t="b">
        <f t="shared" si="36"/>
        <v>1</v>
      </c>
      <c r="N105"/>
      <c r="O105" s="396">
        <f t="shared" si="37"/>
        <v>0</v>
      </c>
      <c r="P105" s="392">
        <f t="shared" si="38"/>
        <v>0</v>
      </c>
      <c r="Q105" s="392">
        <f t="shared" si="39"/>
        <v>0</v>
      </c>
      <c r="R105" s="392">
        <f t="shared" si="40"/>
        <v>0</v>
      </c>
      <c r="S105" s="393" t="str">
        <f t="shared" si="42"/>
        <v/>
      </c>
      <c r="T105" s="112"/>
      <c r="U105" s="112"/>
      <c r="V105" s="112"/>
    </row>
    <row r="106" spans="1:22" s="111" customFormat="1" ht="13.5" hidden="1" customHeight="1" outlineLevel="1" x14ac:dyDescent="0.25">
      <c r="A106" s="159" t="str">
        <f>'2-Expenditures'!A106</f>
        <v>N</v>
      </c>
      <c r="B106" s="342" t="str">
        <f ca="1">IF(A106="N",B105,IF(LEN(B105)&lt;&gt;1,"A",IFERROR(CHAR(CODE(LOOKUP(2,1/($B$94:OFFSET(B106,-1,0)&lt;&gt;""),$B$94:OFFSET(B106,-1,0)))+1),"A")))</f>
        <v>G</v>
      </c>
      <c r="C106" s="450" t="str">
        <f>'2-Expenditures'!C106</f>
        <v>DRIVES Programming (Budget Year)</v>
      </c>
      <c r="D106" s="460"/>
      <c r="E106" s="149"/>
      <c r="F106" s="149"/>
      <c r="G106" s="149"/>
      <c r="H106" s="149"/>
      <c r="I106" s="143">
        <f>'2-Expenditures'!I106</f>
        <v>0</v>
      </c>
      <c r="J106" s="410"/>
      <c r="K106" s="153">
        <f t="shared" si="41"/>
        <v>0</v>
      </c>
      <c r="L106" s="537" t="s">
        <v>1586</v>
      </c>
      <c r="M106" s="147" t="b">
        <f t="shared" si="36"/>
        <v>1</v>
      </c>
      <c r="N106"/>
      <c r="O106" s="396">
        <f t="shared" si="37"/>
        <v>0</v>
      </c>
      <c r="P106" s="392">
        <f t="shared" si="38"/>
        <v>0</v>
      </c>
      <c r="Q106" s="392">
        <f t="shared" si="39"/>
        <v>0</v>
      </c>
      <c r="R106" s="392">
        <f t="shared" si="40"/>
        <v>0</v>
      </c>
      <c r="S106" s="393" t="str">
        <f t="shared" si="42"/>
        <v/>
      </c>
      <c r="T106" s="112"/>
      <c r="U106" s="112"/>
      <c r="V106" s="112"/>
    </row>
    <row r="107" spans="1:22" s="111" customFormat="1" ht="13.5" customHeight="1" collapsed="1" x14ac:dyDescent="0.25">
      <c r="A107" s="159" t="str">
        <f>'2-Expenditures'!A107</f>
        <v>N</v>
      </c>
      <c r="B107" s="342" t="str">
        <f ca="1">IF(A107="N",B106,IF(LEN(B106)&lt;&gt;1,"A",IFERROR(CHAR(CODE(LOOKUP(2,1/($B$94:OFFSET(B107,-1,0)&lt;&gt;""),$B$94:OFFSET(B107,-1,0)))+1),"A")))</f>
        <v>G</v>
      </c>
      <c r="C107" s="450">
        <f>'2-Expenditures'!C107</f>
        <v>0</v>
      </c>
      <c r="D107" s="460"/>
      <c r="E107" s="149"/>
      <c r="F107" s="149"/>
      <c r="G107" s="149"/>
      <c r="H107" s="149"/>
      <c r="I107" s="143">
        <f>'2-Expenditures'!I107</f>
        <v>0</v>
      </c>
      <c r="J107" s="410"/>
      <c r="K107" s="153">
        <f t="shared" si="41"/>
        <v>0</v>
      </c>
      <c r="L107" s="537" t="s">
        <v>1586</v>
      </c>
      <c r="M107" s="147" t="b">
        <f t="shared" si="36"/>
        <v>1</v>
      </c>
      <c r="N107"/>
      <c r="O107" s="396">
        <f t="shared" si="37"/>
        <v>0</v>
      </c>
      <c r="P107" s="392">
        <f t="shared" si="38"/>
        <v>0</v>
      </c>
      <c r="Q107" s="392">
        <f t="shared" si="39"/>
        <v>0</v>
      </c>
      <c r="R107" s="392">
        <f t="shared" si="40"/>
        <v>0</v>
      </c>
      <c r="S107" s="393" t="str">
        <f t="shared" si="42"/>
        <v/>
      </c>
      <c r="T107" s="112"/>
      <c r="U107" s="112"/>
      <c r="V107" s="112"/>
    </row>
    <row r="108" spans="1:22" s="111" customFormat="1" ht="13.5" customHeight="1" thickBot="1" x14ac:dyDescent="0.3">
      <c r="A108" s="159" t="str">
        <f>'2-Expenditures'!A108</f>
        <v>N</v>
      </c>
      <c r="B108" s="342" t="str">
        <f ca="1">IF(A108="N",B107,IF(LEN(B107)&lt;&gt;1,"A",IFERROR(CHAR(CODE(LOOKUP(2,1/($B$94:OFFSET(B108,-1,0)&lt;&gt;""),$B$94:OFFSET(B108,-1,0)))+1),"A")))</f>
        <v>G</v>
      </c>
      <c r="C108" s="450">
        <f>'2-Expenditures'!C108</f>
        <v>0</v>
      </c>
      <c r="D108" s="460"/>
      <c r="E108" s="149"/>
      <c r="F108" s="149"/>
      <c r="G108" s="149"/>
      <c r="H108" s="149"/>
      <c r="I108" s="143">
        <f>'2-Expenditures'!I108</f>
        <v>0</v>
      </c>
      <c r="J108" s="424"/>
      <c r="K108" s="153">
        <f t="shared" si="41"/>
        <v>0</v>
      </c>
      <c r="L108" s="537" t="s">
        <v>1586</v>
      </c>
      <c r="M108" s="147" t="b">
        <f t="shared" si="36"/>
        <v>1</v>
      </c>
      <c r="N108"/>
      <c r="O108" s="396">
        <f t="shared" si="37"/>
        <v>0</v>
      </c>
      <c r="P108" s="392">
        <f t="shared" si="38"/>
        <v>0</v>
      </c>
      <c r="Q108" s="392">
        <f t="shared" si="39"/>
        <v>0</v>
      </c>
      <c r="R108" s="392">
        <f t="shared" si="40"/>
        <v>0</v>
      </c>
      <c r="S108" s="393" t="str">
        <f t="shared" si="42"/>
        <v/>
      </c>
      <c r="T108" s="112"/>
      <c r="U108" s="112"/>
      <c r="V108" s="112"/>
    </row>
    <row r="109" spans="1:22" s="111" customFormat="1" ht="13.8" thickTop="1" x14ac:dyDescent="0.25">
      <c r="A109" s="159">
        <f>'2-Expenditures'!A109</f>
        <v>0</v>
      </c>
      <c r="B109" s="344" t="str">
        <f ca="1">IFERROR(CHAR(CODE(LOOKUP(2,1/(B95:OFFSET(B109,-1,0)&lt;&gt;""),B95:OFFSET(B109,-1,0)))+1),"A")</f>
        <v>H</v>
      </c>
      <c r="C109" s="451" t="s">
        <v>1616</v>
      </c>
      <c r="D109" s="461"/>
      <c r="E109" s="370">
        <f ca="1">SUMIFS(E95:OFFSET(E109,-1,0),$A95:OFFSET($A109,-1,0),"Y")</f>
        <v>0</v>
      </c>
      <c r="F109" s="370">
        <f ca="1">SUMIFS(F95:OFFSET(F109,-1,0),$A95:OFFSET($A109,-1,0),"Y")</f>
        <v>0</v>
      </c>
      <c r="G109" s="370">
        <f ca="1">SUMIFS(G95:OFFSET(G109,-1,0),$A95:OFFSET($A109,-1,0),"Y")</f>
        <v>0</v>
      </c>
      <c r="H109" s="370">
        <f ca="1">SUMIFS(H95:OFFSET(H109,-1,0),$A95:OFFSET($A109,-1,0),"Y")</f>
        <v>0</v>
      </c>
      <c r="I109" s="366">
        <f ca="1">SUMIFS(I95:OFFSET(I109,-1,0),$A95:OFFSET($A109,-1,0),"Y")</f>
        <v>0</v>
      </c>
      <c r="J109" s="366">
        <f ca="1">SUMIFS(J95:OFFSET(J109,-1,0),$A95:OFFSET($A109,-1,0),"Y")</f>
        <v>0</v>
      </c>
      <c r="K109" s="366">
        <f ca="1">SUMIFS(K95:OFFSET(K109,-1,0),$A95:OFFSET($A109,-1,0),"Y")</f>
        <v>0</v>
      </c>
      <c r="L109" s="370"/>
      <c r="M109" s="374" t="b">
        <f t="shared" ca="1" si="36"/>
        <v>1</v>
      </c>
      <c r="N109"/>
      <c r="O109" s="389">
        <f t="shared" ca="1" si="37"/>
        <v>0</v>
      </c>
      <c r="P109" s="389">
        <f t="shared" ca="1" si="38"/>
        <v>0</v>
      </c>
      <c r="Q109" s="389">
        <f t="shared" ca="1" si="39"/>
        <v>0</v>
      </c>
      <c r="R109" s="389">
        <f t="shared" ca="1" si="40"/>
        <v>0</v>
      </c>
      <c r="S109" s="390" t="str">
        <f t="shared" ref="S109" ca="1" si="43">IF(I109&gt;0,SUM(O109:R109)=1,"")</f>
        <v/>
      </c>
      <c r="T109" s="173" t="s">
        <v>1852</v>
      </c>
      <c r="U109" s="112"/>
      <c r="V109" s="112"/>
    </row>
    <row r="110" spans="1:22" s="111" customFormat="1" x14ac:dyDescent="0.25">
      <c r="A110" s="159">
        <f>'2-Expenditures'!A110</f>
        <v>0</v>
      </c>
      <c r="B110" s="112"/>
      <c r="C110" s="112"/>
      <c r="D110" s="112"/>
      <c r="E110" s="112"/>
      <c r="F110" s="112"/>
      <c r="G110" s="112"/>
      <c r="H110" s="112"/>
      <c r="I110" s="112"/>
      <c r="J110" s="112"/>
      <c r="K110" s="112"/>
      <c r="L110" s="535"/>
      <c r="M110" s="151"/>
      <c r="N110"/>
      <c r="O110"/>
      <c r="P110"/>
      <c r="Q110"/>
      <c r="R110"/>
      <c r="S110" s="381"/>
      <c r="T110" s="112"/>
      <c r="U110" s="112"/>
      <c r="V110" s="112"/>
    </row>
    <row r="111" spans="1:22" s="304" customFormat="1" ht="19.95" customHeight="1" x14ac:dyDescent="0.25">
      <c r="A111" s="313">
        <f>'2-Expenditures'!A111</f>
        <v>0</v>
      </c>
      <c r="B111" s="114" t="s">
        <v>1696</v>
      </c>
      <c r="C111" s="302"/>
      <c r="D111" s="302"/>
      <c r="E111" s="302"/>
      <c r="F111" s="302"/>
      <c r="G111" s="302"/>
      <c r="H111" s="302"/>
      <c r="I111" s="302"/>
      <c r="J111" s="302"/>
      <c r="K111" s="302"/>
      <c r="L111" s="363"/>
      <c r="M111" s="302"/>
      <c r="N111"/>
      <c r="O111" s="377"/>
      <c r="P111" s="377"/>
      <c r="Q111" s="377"/>
      <c r="R111" s="377"/>
      <c r="S111" s="303"/>
    </row>
    <row r="112" spans="1:22" s="111" customFormat="1" ht="26.4" x14ac:dyDescent="0.25">
      <c r="A112" s="159" t="str">
        <f>'2-Expenditures'!A112</f>
        <v>Include?</v>
      </c>
      <c r="B112" s="339" t="s">
        <v>1612</v>
      </c>
      <c r="C112" s="382" t="s">
        <v>1613</v>
      </c>
      <c r="D112" s="454"/>
      <c r="E112" s="385" t="s">
        <v>1589</v>
      </c>
      <c r="F112" s="385" t="s">
        <v>1590</v>
      </c>
      <c r="G112" s="385" t="s">
        <v>1591</v>
      </c>
      <c r="H112" s="385" t="s">
        <v>1592</v>
      </c>
      <c r="I112" s="341" t="s">
        <v>1609</v>
      </c>
      <c r="J112" s="386" t="s">
        <v>1588</v>
      </c>
      <c r="K112" s="358" t="s">
        <v>1633</v>
      </c>
      <c r="L112" s="546" t="s">
        <v>1632</v>
      </c>
      <c r="M112" s="341" t="s">
        <v>1724</v>
      </c>
      <c r="N112"/>
      <c r="O112" s="394" t="s">
        <v>1589</v>
      </c>
      <c r="P112" s="387" t="s">
        <v>1590</v>
      </c>
      <c r="Q112" s="387" t="s">
        <v>1591</v>
      </c>
      <c r="R112" s="387" t="s">
        <v>1592</v>
      </c>
      <c r="S112" s="388" t="s">
        <v>1724</v>
      </c>
      <c r="T112" s="112"/>
      <c r="U112" s="112"/>
      <c r="V112" s="112"/>
    </row>
    <row r="113" spans="1:22" s="111" customFormat="1" x14ac:dyDescent="0.25">
      <c r="A113" s="159" t="str">
        <f>'2-Expenditures'!A113</f>
        <v>Y</v>
      </c>
      <c r="B113" s="342" t="str">
        <f ca="1">IF(A113="N",B112,IF(LEN(B112)&lt;&gt;1,"A",IFERROR(CHAR(CODE(LOOKUP(2,1/($B$112:OFFSET(B113,-1,0)&lt;&gt;""),$B$112:OFFSET(B113,-1,0)))+1),"A")))</f>
        <v>A</v>
      </c>
      <c r="C113" s="452">
        <f>'2-Expenditures'!C113</f>
        <v>0</v>
      </c>
      <c r="D113" s="455"/>
      <c r="E113" s="149"/>
      <c r="F113" s="149"/>
      <c r="G113" s="149"/>
      <c r="H113" s="149"/>
      <c r="I113" s="119">
        <f>'2-Expenditures'!I113</f>
        <v>0</v>
      </c>
      <c r="J113" s="409"/>
      <c r="K113" s="153">
        <f>SUM(I113:J113)</f>
        <v>0</v>
      </c>
      <c r="L113" s="538"/>
      <c r="M113" s="147" t="b">
        <f t="shared" ref="M113:M128" si="44">SUM(E113:H113)=I113</f>
        <v>1</v>
      </c>
      <c r="N113"/>
      <c r="O113" s="396">
        <f t="shared" ref="O113:O128" si="45">IFERROR(E113/$I113,0)</f>
        <v>0</v>
      </c>
      <c r="P113" s="392">
        <f t="shared" ref="P113:P128" si="46">IFERROR(F113/$I113,0)</f>
        <v>0</v>
      </c>
      <c r="Q113" s="392">
        <f t="shared" ref="Q113:Q128" si="47">IFERROR(G113/$I113,0)</f>
        <v>0</v>
      </c>
      <c r="R113" s="392">
        <f t="shared" ref="R113:R128" si="48">IFERROR(H113/$I113,0)</f>
        <v>0</v>
      </c>
      <c r="S113" s="393" t="str">
        <f>IF(I113&gt;0,SUM(O113:R113)=1,"")</f>
        <v/>
      </c>
      <c r="T113" s="104"/>
      <c r="U113" s="112"/>
      <c r="V113" s="112"/>
    </row>
    <row r="114" spans="1:22" s="111" customFormat="1" ht="12.75" customHeight="1" x14ac:dyDescent="0.25">
      <c r="A114" s="159" t="str">
        <f>'2-Expenditures'!A114</f>
        <v>Y</v>
      </c>
      <c r="B114" s="342" t="str">
        <f ca="1">IF(A114="N",B113,IF(LEN(B113)&lt;&gt;1,"A",IFERROR(CHAR(CODE(LOOKUP(2,1/($B$112:OFFSET(B114,-1,0)&lt;&gt;""),$B$112:OFFSET(B114,-1,0)))+1),"A")))</f>
        <v>B</v>
      </c>
      <c r="C114" s="452">
        <f>'2-Expenditures'!C114</f>
        <v>0</v>
      </c>
      <c r="D114" s="455"/>
      <c r="E114" s="149"/>
      <c r="F114" s="149"/>
      <c r="G114" s="149"/>
      <c r="H114" s="149"/>
      <c r="I114" s="119">
        <f>'2-Expenditures'!I114</f>
        <v>0</v>
      </c>
      <c r="J114" s="410"/>
      <c r="K114" s="153">
        <f>SUM(I114:J114)</f>
        <v>0</v>
      </c>
      <c r="L114" s="538"/>
      <c r="M114" s="147" t="b">
        <f t="shared" si="44"/>
        <v>1</v>
      </c>
      <c r="N114"/>
      <c r="O114" s="396">
        <f t="shared" si="45"/>
        <v>0</v>
      </c>
      <c r="P114" s="392">
        <f t="shared" si="46"/>
        <v>0</v>
      </c>
      <c r="Q114" s="392">
        <f t="shared" si="47"/>
        <v>0</v>
      </c>
      <c r="R114" s="392">
        <f t="shared" si="48"/>
        <v>0</v>
      </c>
      <c r="S114" s="393" t="str">
        <f t="shared" ref="S114:S127" si="49">IF(I114&gt;0,SUM(O114:R114)=1,"")</f>
        <v/>
      </c>
      <c r="T114" s="104"/>
      <c r="U114" s="112"/>
      <c r="V114" s="112"/>
    </row>
    <row r="115" spans="1:22" s="111" customFormat="1" ht="12.75" customHeight="1" x14ac:dyDescent="0.25">
      <c r="A115" s="159" t="str">
        <f>'2-Expenditures'!A115</f>
        <v>Y</v>
      </c>
      <c r="B115" s="342" t="str">
        <f ca="1">IF(A115="N",B114,IF(LEN(B114)&lt;&gt;1,"A",IFERROR(CHAR(CODE(LOOKUP(2,1/($B$112:OFFSET(B115,-1,0)&lt;&gt;""),$B$112:OFFSET(B115,-1,0)))+1),"A")))</f>
        <v>C</v>
      </c>
      <c r="C115" s="452">
        <f>'2-Expenditures'!C115</f>
        <v>0</v>
      </c>
      <c r="D115" s="455"/>
      <c r="E115" s="149"/>
      <c r="F115" s="149"/>
      <c r="G115" s="149"/>
      <c r="H115" s="149"/>
      <c r="I115" s="119">
        <f>'2-Expenditures'!I115</f>
        <v>0</v>
      </c>
      <c r="J115" s="410"/>
      <c r="K115" s="153">
        <f>SUM(I115:J115)</f>
        <v>0</v>
      </c>
      <c r="L115" s="538"/>
      <c r="M115" s="147" t="b">
        <f t="shared" si="44"/>
        <v>1</v>
      </c>
      <c r="N115"/>
      <c r="O115" s="396">
        <f t="shared" si="45"/>
        <v>0</v>
      </c>
      <c r="P115" s="392">
        <f t="shared" si="46"/>
        <v>0</v>
      </c>
      <c r="Q115" s="392">
        <f t="shared" si="47"/>
        <v>0</v>
      </c>
      <c r="R115" s="392">
        <f t="shared" si="48"/>
        <v>0</v>
      </c>
      <c r="S115" s="393" t="str">
        <f t="shared" si="49"/>
        <v/>
      </c>
      <c r="T115" s="112"/>
      <c r="U115" s="112"/>
      <c r="V115" s="112"/>
    </row>
    <row r="116" spans="1:22" s="111" customFormat="1" ht="12.75" customHeight="1" x14ac:dyDescent="0.25">
      <c r="A116" s="159" t="str">
        <f>'2-Expenditures'!A116</f>
        <v>Y</v>
      </c>
      <c r="B116" s="342" t="str">
        <f ca="1">IF(A116="N",B115,IF(LEN(B115)&lt;&gt;1,"A",IFERROR(CHAR(CODE(LOOKUP(2,1/($B$112:OFFSET(B116,-1,0)&lt;&gt;""),$B$112:OFFSET(B116,-1,0)))+1),"A")))</f>
        <v>D</v>
      </c>
      <c r="C116" s="452">
        <f>'2-Expenditures'!C116</f>
        <v>0</v>
      </c>
      <c r="D116" s="455"/>
      <c r="E116" s="149"/>
      <c r="F116" s="149"/>
      <c r="G116" s="149"/>
      <c r="H116" s="149"/>
      <c r="I116" s="119">
        <f>'2-Expenditures'!I116</f>
        <v>0</v>
      </c>
      <c r="J116" s="410"/>
      <c r="K116" s="153">
        <f>SUM(I116:J116)</f>
        <v>0</v>
      </c>
      <c r="L116" s="538"/>
      <c r="M116" s="147" t="b">
        <f t="shared" si="44"/>
        <v>1</v>
      </c>
      <c r="N116"/>
      <c r="O116" s="396">
        <f t="shared" si="45"/>
        <v>0</v>
      </c>
      <c r="P116" s="392">
        <f t="shared" si="46"/>
        <v>0</v>
      </c>
      <c r="Q116" s="392">
        <f t="shared" si="47"/>
        <v>0</v>
      </c>
      <c r="R116" s="392">
        <f t="shared" si="48"/>
        <v>0</v>
      </c>
      <c r="S116" s="393" t="str">
        <f t="shared" si="49"/>
        <v/>
      </c>
      <c r="T116" s="112"/>
      <c r="U116" s="112"/>
      <c r="V116" s="112"/>
    </row>
    <row r="117" spans="1:22" s="111" customFormat="1" ht="13.5" customHeight="1" thickBot="1" x14ac:dyDescent="0.3">
      <c r="A117" s="159" t="str">
        <f>'2-Expenditures'!A117</f>
        <v>Y</v>
      </c>
      <c r="B117" s="342" t="str">
        <f ca="1">IF(A117="N",B116,IF(LEN(B116)&lt;&gt;1,"A",IFERROR(CHAR(CODE(LOOKUP(2,1/($B$112:OFFSET(B117,-1,0)&lt;&gt;""),$B$112:OFFSET(B117,-1,0)))+1),"A")))</f>
        <v>E</v>
      </c>
      <c r="C117" s="452">
        <f>'2-Expenditures'!C117</f>
        <v>0</v>
      </c>
      <c r="D117" s="455"/>
      <c r="E117" s="149"/>
      <c r="F117" s="149"/>
      <c r="G117" s="149"/>
      <c r="H117" s="149"/>
      <c r="I117" s="119">
        <f>'2-Expenditures'!I117</f>
        <v>0</v>
      </c>
      <c r="J117" s="410"/>
      <c r="K117" s="153">
        <f>SUM(I117:J117)</f>
        <v>0</v>
      </c>
      <c r="L117" s="538"/>
      <c r="M117" s="147" t="b">
        <f t="shared" si="44"/>
        <v>1</v>
      </c>
      <c r="N117"/>
      <c r="O117" s="396">
        <f t="shared" si="45"/>
        <v>0</v>
      </c>
      <c r="P117" s="392">
        <f t="shared" si="46"/>
        <v>0</v>
      </c>
      <c r="Q117" s="392">
        <f t="shared" si="47"/>
        <v>0</v>
      </c>
      <c r="R117" s="392">
        <f t="shared" si="48"/>
        <v>0</v>
      </c>
      <c r="S117" s="393" t="str">
        <f t="shared" si="49"/>
        <v/>
      </c>
      <c r="T117" s="112"/>
      <c r="U117" s="112"/>
      <c r="V117" s="112"/>
    </row>
    <row r="118" spans="1:22" s="111" customFormat="1" ht="13.5" hidden="1" customHeight="1" outlineLevel="1" x14ac:dyDescent="0.25">
      <c r="A118" s="159" t="str">
        <f>'2-Expenditures'!A118</f>
        <v>N</v>
      </c>
      <c r="B118" s="342" t="str">
        <f ca="1">IF(A118="N",B117,IF(LEN(B117)&lt;&gt;1,"A",IFERROR(CHAR(CODE(LOOKUP(2,1/($B$112:OFFSET(B118,-1,0)&lt;&gt;""),$B$112:OFFSET(B118,-1,0)))+1),"A")))</f>
        <v>E</v>
      </c>
      <c r="C118" s="452">
        <f>'2-Expenditures'!C118</f>
        <v>0</v>
      </c>
      <c r="D118" s="455"/>
      <c r="E118" s="149"/>
      <c r="F118" s="149"/>
      <c r="G118" s="149"/>
      <c r="H118" s="149"/>
      <c r="I118" s="119">
        <f>'2-Expenditures'!I118</f>
        <v>0</v>
      </c>
      <c r="J118" s="410"/>
      <c r="K118" s="153">
        <f t="shared" ref="K118:K127" si="50">SUM(I118:J118)</f>
        <v>0</v>
      </c>
      <c r="L118" s="538"/>
      <c r="M118" s="147" t="b">
        <f t="shared" si="44"/>
        <v>1</v>
      </c>
      <c r="N118"/>
      <c r="O118" s="396">
        <f t="shared" si="45"/>
        <v>0</v>
      </c>
      <c r="P118" s="392">
        <f t="shared" si="46"/>
        <v>0</v>
      </c>
      <c r="Q118" s="392">
        <f t="shared" si="47"/>
        <v>0</v>
      </c>
      <c r="R118" s="392">
        <f t="shared" si="48"/>
        <v>0</v>
      </c>
      <c r="S118" s="393" t="str">
        <f t="shared" si="49"/>
        <v/>
      </c>
      <c r="T118" s="112"/>
      <c r="U118" s="112"/>
      <c r="V118" s="112"/>
    </row>
    <row r="119" spans="1:22" s="111" customFormat="1" ht="13.5" hidden="1" customHeight="1" outlineLevel="1" x14ac:dyDescent="0.25">
      <c r="A119" s="159" t="str">
        <f>'2-Expenditures'!A119</f>
        <v>N</v>
      </c>
      <c r="B119" s="342" t="str">
        <f ca="1">IF(A119="N",B118,IF(LEN(B118)&lt;&gt;1,"A",IFERROR(CHAR(CODE(LOOKUP(2,1/($B$112:OFFSET(B119,-1,0)&lt;&gt;""),$B$112:OFFSET(B119,-1,0)))+1),"A")))</f>
        <v>E</v>
      </c>
      <c r="C119" s="452">
        <f>'2-Expenditures'!C119</f>
        <v>0</v>
      </c>
      <c r="D119" s="455"/>
      <c r="E119" s="149"/>
      <c r="F119" s="149"/>
      <c r="G119" s="149"/>
      <c r="H119" s="149"/>
      <c r="I119" s="119">
        <f>'2-Expenditures'!I119</f>
        <v>0</v>
      </c>
      <c r="J119" s="410"/>
      <c r="K119" s="153">
        <f t="shared" si="50"/>
        <v>0</v>
      </c>
      <c r="L119" s="538"/>
      <c r="M119" s="147" t="b">
        <f t="shared" si="44"/>
        <v>1</v>
      </c>
      <c r="N119"/>
      <c r="O119" s="396">
        <f t="shared" si="45"/>
        <v>0</v>
      </c>
      <c r="P119" s="392">
        <f t="shared" si="46"/>
        <v>0</v>
      </c>
      <c r="Q119" s="392">
        <f t="shared" si="47"/>
        <v>0</v>
      </c>
      <c r="R119" s="392">
        <f t="shared" si="48"/>
        <v>0</v>
      </c>
      <c r="S119" s="393" t="str">
        <f t="shared" si="49"/>
        <v/>
      </c>
      <c r="T119" s="112"/>
      <c r="U119" s="112"/>
      <c r="V119" s="112"/>
    </row>
    <row r="120" spans="1:22" s="111" customFormat="1" ht="13.5" hidden="1" customHeight="1" outlineLevel="1" x14ac:dyDescent="0.25">
      <c r="A120" s="159" t="str">
        <f>'2-Expenditures'!A120</f>
        <v>N</v>
      </c>
      <c r="B120" s="342" t="str">
        <f ca="1">IF(A120="N",B119,IF(LEN(B119)&lt;&gt;1,"A",IFERROR(CHAR(CODE(LOOKUP(2,1/($B$112:OFFSET(B120,-1,0)&lt;&gt;""),$B$112:OFFSET(B120,-1,0)))+1),"A")))</f>
        <v>E</v>
      </c>
      <c r="C120" s="452">
        <f>'2-Expenditures'!C120</f>
        <v>0</v>
      </c>
      <c r="D120" s="455"/>
      <c r="E120" s="149"/>
      <c r="F120" s="149"/>
      <c r="G120" s="149"/>
      <c r="H120" s="149"/>
      <c r="I120" s="119">
        <f>'2-Expenditures'!I120</f>
        <v>0</v>
      </c>
      <c r="J120" s="410"/>
      <c r="K120" s="153">
        <f t="shared" si="50"/>
        <v>0</v>
      </c>
      <c r="L120" s="538"/>
      <c r="M120" s="147" t="b">
        <f t="shared" si="44"/>
        <v>1</v>
      </c>
      <c r="N120"/>
      <c r="O120" s="396">
        <f t="shared" si="45"/>
        <v>0</v>
      </c>
      <c r="P120" s="392">
        <f t="shared" si="46"/>
        <v>0</v>
      </c>
      <c r="Q120" s="392">
        <f t="shared" si="47"/>
        <v>0</v>
      </c>
      <c r="R120" s="392">
        <f t="shared" si="48"/>
        <v>0</v>
      </c>
      <c r="S120" s="393" t="str">
        <f t="shared" si="49"/>
        <v/>
      </c>
      <c r="T120" s="112"/>
      <c r="U120" s="112"/>
      <c r="V120" s="112"/>
    </row>
    <row r="121" spans="1:22" s="111" customFormat="1" ht="13.5" hidden="1" customHeight="1" outlineLevel="1" x14ac:dyDescent="0.25">
      <c r="A121" s="159" t="str">
        <f>'2-Expenditures'!A121</f>
        <v>N</v>
      </c>
      <c r="B121" s="342" t="str">
        <f ca="1">IF(A121="N",B120,IF(LEN(B120)&lt;&gt;1,"A",IFERROR(CHAR(CODE(LOOKUP(2,1/($B$112:OFFSET(B121,-1,0)&lt;&gt;""),$B$112:OFFSET(B121,-1,0)))+1),"A")))</f>
        <v>E</v>
      </c>
      <c r="C121" s="452">
        <f>'2-Expenditures'!C121</f>
        <v>0</v>
      </c>
      <c r="D121" s="455"/>
      <c r="E121" s="149"/>
      <c r="F121" s="149"/>
      <c r="G121" s="149"/>
      <c r="H121" s="149"/>
      <c r="I121" s="119">
        <f>'2-Expenditures'!I121</f>
        <v>0</v>
      </c>
      <c r="J121" s="410"/>
      <c r="K121" s="153">
        <f t="shared" si="50"/>
        <v>0</v>
      </c>
      <c r="L121" s="538"/>
      <c r="M121" s="147" t="b">
        <f t="shared" si="44"/>
        <v>1</v>
      </c>
      <c r="N121"/>
      <c r="O121" s="396">
        <f t="shared" si="45"/>
        <v>0</v>
      </c>
      <c r="P121" s="392">
        <f t="shared" si="46"/>
        <v>0</v>
      </c>
      <c r="Q121" s="392">
        <f t="shared" si="47"/>
        <v>0</v>
      </c>
      <c r="R121" s="392">
        <f t="shared" si="48"/>
        <v>0</v>
      </c>
      <c r="S121" s="393" t="str">
        <f t="shared" si="49"/>
        <v/>
      </c>
      <c r="T121" s="112"/>
      <c r="U121" s="112"/>
      <c r="V121" s="112"/>
    </row>
    <row r="122" spans="1:22" s="111" customFormat="1" ht="13.5" hidden="1" customHeight="1" outlineLevel="1" x14ac:dyDescent="0.25">
      <c r="A122" s="159" t="str">
        <f>'2-Expenditures'!A122</f>
        <v>N</v>
      </c>
      <c r="B122" s="342" t="str">
        <f ca="1">IF(A122="N",B121,IF(LEN(B121)&lt;&gt;1,"A",IFERROR(CHAR(CODE(LOOKUP(2,1/($B$112:OFFSET(B122,-1,0)&lt;&gt;""),$B$112:OFFSET(B122,-1,0)))+1),"A")))</f>
        <v>E</v>
      </c>
      <c r="C122" s="452">
        <f>'2-Expenditures'!C122</f>
        <v>0</v>
      </c>
      <c r="D122" s="455"/>
      <c r="E122" s="149"/>
      <c r="F122" s="149"/>
      <c r="G122" s="149"/>
      <c r="H122" s="149"/>
      <c r="I122" s="119">
        <f>'2-Expenditures'!I122</f>
        <v>0</v>
      </c>
      <c r="J122" s="410"/>
      <c r="K122" s="153">
        <f t="shared" si="50"/>
        <v>0</v>
      </c>
      <c r="L122" s="538"/>
      <c r="M122" s="147" t="b">
        <f t="shared" si="44"/>
        <v>1</v>
      </c>
      <c r="N122"/>
      <c r="O122" s="396">
        <f t="shared" si="45"/>
        <v>0</v>
      </c>
      <c r="P122" s="392">
        <f t="shared" si="46"/>
        <v>0</v>
      </c>
      <c r="Q122" s="392">
        <f t="shared" si="47"/>
        <v>0</v>
      </c>
      <c r="R122" s="392">
        <f t="shared" si="48"/>
        <v>0</v>
      </c>
      <c r="S122" s="393" t="str">
        <f t="shared" si="49"/>
        <v/>
      </c>
      <c r="T122" s="112"/>
      <c r="U122" s="112"/>
      <c r="V122" s="112"/>
    </row>
    <row r="123" spans="1:22" s="111" customFormat="1" ht="13.5" hidden="1" customHeight="1" outlineLevel="1" x14ac:dyDescent="0.25">
      <c r="A123" s="159" t="str">
        <f>'2-Expenditures'!A123</f>
        <v>N</v>
      </c>
      <c r="B123" s="342" t="str">
        <f ca="1">IF(A123="N",B122,IF(LEN(B122)&lt;&gt;1,"A",IFERROR(CHAR(CODE(LOOKUP(2,1/($B$112:OFFSET(B123,-1,0)&lt;&gt;""),$B$112:OFFSET(B123,-1,0)))+1),"A")))</f>
        <v>E</v>
      </c>
      <c r="C123" s="452">
        <f>'2-Expenditures'!C123</f>
        <v>0</v>
      </c>
      <c r="D123" s="455"/>
      <c r="E123" s="149"/>
      <c r="F123" s="149"/>
      <c r="G123" s="149"/>
      <c r="H123" s="149"/>
      <c r="I123" s="119">
        <f>'2-Expenditures'!I123</f>
        <v>0</v>
      </c>
      <c r="J123" s="410"/>
      <c r="K123" s="153">
        <f t="shared" si="50"/>
        <v>0</v>
      </c>
      <c r="L123" s="538"/>
      <c r="M123" s="147" t="b">
        <f t="shared" si="44"/>
        <v>1</v>
      </c>
      <c r="N123"/>
      <c r="O123" s="396">
        <f t="shared" si="45"/>
        <v>0</v>
      </c>
      <c r="P123" s="392">
        <f t="shared" si="46"/>
        <v>0</v>
      </c>
      <c r="Q123" s="392">
        <f t="shared" si="47"/>
        <v>0</v>
      </c>
      <c r="R123" s="392">
        <f t="shared" si="48"/>
        <v>0</v>
      </c>
      <c r="S123" s="393" t="str">
        <f t="shared" si="49"/>
        <v/>
      </c>
      <c r="T123" s="112"/>
      <c r="U123" s="112"/>
      <c r="V123" s="112"/>
    </row>
    <row r="124" spans="1:22" s="111" customFormat="1" ht="13.5" hidden="1" customHeight="1" outlineLevel="1" x14ac:dyDescent="0.25">
      <c r="A124" s="159" t="str">
        <f>'2-Expenditures'!A124</f>
        <v>N</v>
      </c>
      <c r="B124" s="342" t="str">
        <f ca="1">IF(A124="N",B123,IF(LEN(B123)&lt;&gt;1,"A",IFERROR(CHAR(CODE(LOOKUP(2,1/($B$112:OFFSET(B124,-1,0)&lt;&gt;""),$B$112:OFFSET(B124,-1,0)))+1),"A")))</f>
        <v>E</v>
      </c>
      <c r="C124" s="452">
        <f>'2-Expenditures'!C124</f>
        <v>0</v>
      </c>
      <c r="D124" s="455"/>
      <c r="E124" s="149"/>
      <c r="F124" s="149"/>
      <c r="G124" s="149"/>
      <c r="H124" s="149"/>
      <c r="I124" s="119">
        <f>'2-Expenditures'!I124</f>
        <v>0</v>
      </c>
      <c r="J124" s="410"/>
      <c r="K124" s="153">
        <f t="shared" si="50"/>
        <v>0</v>
      </c>
      <c r="L124" s="538"/>
      <c r="M124" s="147" t="b">
        <f t="shared" si="44"/>
        <v>1</v>
      </c>
      <c r="N124"/>
      <c r="O124" s="396">
        <f t="shared" si="45"/>
        <v>0</v>
      </c>
      <c r="P124" s="392">
        <f t="shared" si="46"/>
        <v>0</v>
      </c>
      <c r="Q124" s="392">
        <f t="shared" si="47"/>
        <v>0</v>
      </c>
      <c r="R124" s="392">
        <f t="shared" si="48"/>
        <v>0</v>
      </c>
      <c r="S124" s="393" t="str">
        <f t="shared" si="49"/>
        <v/>
      </c>
      <c r="T124" s="112"/>
      <c r="U124" s="112"/>
      <c r="V124" s="112"/>
    </row>
    <row r="125" spans="1:22" s="111" customFormat="1" ht="13.5" hidden="1" customHeight="1" outlineLevel="1" x14ac:dyDescent="0.25">
      <c r="A125" s="159" t="str">
        <f>'2-Expenditures'!A125</f>
        <v>N</v>
      </c>
      <c r="B125" s="342" t="str">
        <f ca="1">IF(A125="N",B124,IF(LEN(B124)&lt;&gt;1,"A",IFERROR(CHAR(CODE(LOOKUP(2,1/($B$112:OFFSET(B125,-1,0)&lt;&gt;""),$B$112:OFFSET(B125,-1,0)))+1),"A")))</f>
        <v>E</v>
      </c>
      <c r="C125" s="452">
        <f>'2-Expenditures'!C125</f>
        <v>0</v>
      </c>
      <c r="D125" s="455"/>
      <c r="E125" s="149"/>
      <c r="F125" s="149"/>
      <c r="G125" s="149"/>
      <c r="H125" s="149"/>
      <c r="I125" s="119">
        <f>'2-Expenditures'!I125</f>
        <v>0</v>
      </c>
      <c r="J125" s="410"/>
      <c r="K125" s="153">
        <f t="shared" si="50"/>
        <v>0</v>
      </c>
      <c r="L125" s="538"/>
      <c r="M125" s="147" t="b">
        <f t="shared" si="44"/>
        <v>1</v>
      </c>
      <c r="N125"/>
      <c r="O125" s="396">
        <f t="shared" si="45"/>
        <v>0</v>
      </c>
      <c r="P125" s="392">
        <f t="shared" si="46"/>
        <v>0</v>
      </c>
      <c r="Q125" s="392">
        <f t="shared" si="47"/>
        <v>0</v>
      </c>
      <c r="R125" s="392">
        <f t="shared" si="48"/>
        <v>0</v>
      </c>
      <c r="S125" s="393" t="str">
        <f t="shared" si="49"/>
        <v/>
      </c>
      <c r="T125" s="112"/>
      <c r="U125" s="112"/>
      <c r="V125" s="112"/>
    </row>
    <row r="126" spans="1:22" s="111" customFormat="1" ht="13.5" hidden="1" customHeight="1" outlineLevel="1" x14ac:dyDescent="0.25">
      <c r="A126" s="159" t="str">
        <f>'2-Expenditures'!A126</f>
        <v>N</v>
      </c>
      <c r="B126" s="342" t="str">
        <f ca="1">IF(A126="N",B125,IF(LEN(B125)&lt;&gt;1,"A",IFERROR(CHAR(CODE(LOOKUP(2,1/($B$112:OFFSET(B126,-1,0)&lt;&gt;""),$B$112:OFFSET(B126,-1,0)))+1),"A")))</f>
        <v>E</v>
      </c>
      <c r="C126" s="452">
        <f>'2-Expenditures'!C126</f>
        <v>0</v>
      </c>
      <c r="D126" s="455"/>
      <c r="E126" s="149"/>
      <c r="F126" s="149"/>
      <c r="G126" s="149"/>
      <c r="H126" s="149"/>
      <c r="I126" s="119">
        <f>'2-Expenditures'!I126</f>
        <v>0</v>
      </c>
      <c r="J126" s="410"/>
      <c r="K126" s="153">
        <f t="shared" si="50"/>
        <v>0</v>
      </c>
      <c r="L126" s="538"/>
      <c r="M126" s="147" t="b">
        <f t="shared" si="44"/>
        <v>1</v>
      </c>
      <c r="N126"/>
      <c r="O126" s="396">
        <f t="shared" si="45"/>
        <v>0</v>
      </c>
      <c r="P126" s="392">
        <f t="shared" si="46"/>
        <v>0</v>
      </c>
      <c r="Q126" s="392">
        <f t="shared" si="47"/>
        <v>0</v>
      </c>
      <c r="R126" s="392">
        <f t="shared" si="48"/>
        <v>0</v>
      </c>
      <c r="S126" s="393" t="str">
        <f t="shared" si="49"/>
        <v/>
      </c>
      <c r="T126" s="112"/>
      <c r="U126" s="112"/>
      <c r="V126" s="112"/>
    </row>
    <row r="127" spans="1:22" s="111" customFormat="1" ht="13.5" hidden="1" customHeight="1" outlineLevel="1" thickBot="1" x14ac:dyDescent="0.3">
      <c r="A127" s="159" t="str">
        <f>'2-Expenditures'!A127</f>
        <v>N</v>
      </c>
      <c r="B127" s="342" t="str">
        <f ca="1">IF(A127="N",B126,IF(LEN(B126)&lt;&gt;1,"A",IFERROR(CHAR(CODE(LOOKUP(2,1/($B$112:OFFSET(B127,-1,0)&lt;&gt;""),$B$112:OFFSET(B127,-1,0)))+1),"A")))</f>
        <v>E</v>
      </c>
      <c r="C127" s="452">
        <f>'2-Expenditures'!C127</f>
        <v>0</v>
      </c>
      <c r="D127" s="455"/>
      <c r="E127" s="149"/>
      <c r="F127" s="149"/>
      <c r="G127" s="149"/>
      <c r="H127" s="149"/>
      <c r="I127" s="119">
        <f>'2-Expenditures'!I127</f>
        <v>0</v>
      </c>
      <c r="J127" s="410"/>
      <c r="K127" s="153">
        <f t="shared" si="50"/>
        <v>0</v>
      </c>
      <c r="L127" s="538"/>
      <c r="M127" s="147" t="b">
        <f t="shared" si="44"/>
        <v>1</v>
      </c>
      <c r="N127"/>
      <c r="O127" s="396">
        <f t="shared" si="45"/>
        <v>0</v>
      </c>
      <c r="P127" s="392">
        <f t="shared" si="46"/>
        <v>0</v>
      </c>
      <c r="Q127" s="392">
        <f t="shared" si="47"/>
        <v>0</v>
      </c>
      <c r="R127" s="392">
        <f t="shared" si="48"/>
        <v>0</v>
      </c>
      <c r="S127" s="393" t="str">
        <f t="shared" si="49"/>
        <v/>
      </c>
      <c r="T127" s="112"/>
      <c r="U127" s="112"/>
      <c r="V127" s="112"/>
    </row>
    <row r="128" spans="1:22" s="111" customFormat="1" ht="13.8" collapsed="1" thickTop="1" x14ac:dyDescent="0.25">
      <c r="A128" s="159">
        <f>'2-Expenditures'!A128</f>
        <v>0</v>
      </c>
      <c r="B128" s="344" t="str">
        <f ca="1">IFERROR(CHAR(CODE(LOOKUP(2,1/(B113:OFFSET(B128,-1,0)&lt;&gt;""),B113:OFFSET(B128,-1,0)))+1),"A")</f>
        <v>F</v>
      </c>
      <c r="C128" s="453" t="s">
        <v>1700</v>
      </c>
      <c r="D128" s="456"/>
      <c r="E128" s="370">
        <f ca="1">SUMIFS(E113:OFFSET(E128,-1,0),$A113:OFFSET($A128,-1,0),"Y")</f>
        <v>0</v>
      </c>
      <c r="F128" s="370">
        <f ca="1">SUMIFS(F113:OFFSET(F128,-1,0),$A113:OFFSET($A128,-1,0),"Y")</f>
        <v>0</v>
      </c>
      <c r="G128" s="370">
        <f ca="1">SUMIFS(G113:OFFSET(G128,-1,0),$A113:OFFSET($A128,-1,0),"Y")</f>
        <v>0</v>
      </c>
      <c r="H128" s="370">
        <f ca="1">SUMIFS(H113:OFFSET(H128,-1,0),$A113:OFFSET($A128,-1,0),"Y")</f>
        <v>0</v>
      </c>
      <c r="I128" s="370">
        <f ca="1">SUMIFS(I113:OFFSET(I128,-1,0),$A113:OFFSET($A128,-1,0),"Y")</f>
        <v>0</v>
      </c>
      <c r="J128" s="422"/>
      <c r="K128" s="348">
        <f ca="1">SUMIFS(K113:OFFSET(K128,-1,0),$A113:OFFSET($A128,-1,0),"Y")</f>
        <v>0</v>
      </c>
      <c r="L128" s="370"/>
      <c r="M128" s="374" t="b">
        <f t="shared" ca="1" si="44"/>
        <v>1</v>
      </c>
      <c r="N128"/>
      <c r="O128" s="389">
        <f t="shared" ca="1" si="45"/>
        <v>0</v>
      </c>
      <c r="P128" s="389">
        <f t="shared" ca="1" si="46"/>
        <v>0</v>
      </c>
      <c r="Q128" s="389">
        <f t="shared" ca="1" si="47"/>
        <v>0</v>
      </c>
      <c r="R128" s="389">
        <f t="shared" ca="1" si="48"/>
        <v>0</v>
      </c>
      <c r="S128" s="390" t="str">
        <f t="shared" ref="S128" ca="1" si="51">IF(I128&gt;0,SUM(O128:R128)=1,"")</f>
        <v/>
      </c>
      <c r="T128" s="173" t="s">
        <v>1853</v>
      </c>
      <c r="U128" s="112"/>
      <c r="V128" s="112"/>
    </row>
    <row r="129" spans="1:22" s="111" customFormat="1" x14ac:dyDescent="0.25">
      <c r="A129" s="159">
        <f>'2-Expenditures'!A129</f>
        <v>0</v>
      </c>
      <c r="B129" s="112"/>
      <c r="C129" s="112"/>
      <c r="D129" s="112"/>
      <c r="E129" s="112"/>
      <c r="F129" s="112"/>
      <c r="G129" s="112"/>
      <c r="H129" s="112"/>
      <c r="I129" s="112"/>
      <c r="J129" s="112"/>
      <c r="K129" s="129"/>
      <c r="L129" s="112"/>
      <c r="M129" s="151"/>
      <c r="N129"/>
      <c r="O129" s="152"/>
      <c r="P129" s="152"/>
      <c r="Q129" s="152"/>
      <c r="R129" s="152"/>
      <c r="S129" s="151"/>
      <c r="T129" s="110"/>
      <c r="U129" s="112"/>
      <c r="V129" s="112"/>
    </row>
    <row r="130" spans="1:22" x14ac:dyDescent="0.25">
      <c r="A130" s="159">
        <f>'2-Expenditures'!A130</f>
        <v>0</v>
      </c>
      <c r="B130" s="100"/>
      <c r="K130" s="129"/>
      <c r="M130" s="151"/>
      <c r="S130" s="151"/>
    </row>
    <row r="131" spans="1:22" ht="15.6" x14ac:dyDescent="0.25">
      <c r="A131" s="159">
        <f>'2-Expenditures'!A131</f>
        <v>0</v>
      </c>
      <c r="B131" s="117" t="s">
        <v>1574</v>
      </c>
      <c r="C131" s="117" t="str">
        <f>INDEX('Salary and Cost Data'!$AF$2:$AJ$2,MATCH(B131,'Salary and Cost Data'!$AF$5:$AJ$5,0))</f>
        <v>FY 2026-27</v>
      </c>
      <c r="D131" s="117"/>
      <c r="E131" s="117"/>
      <c r="F131" s="117"/>
      <c r="G131" s="117"/>
      <c r="H131" s="117"/>
      <c r="I131" s="117"/>
      <c r="J131" s="117"/>
      <c r="K131" s="117"/>
      <c r="L131" s="117"/>
      <c r="M131" s="117"/>
      <c r="N131" s="117"/>
      <c r="S131" s="378"/>
    </row>
    <row r="132" spans="1:22" ht="15.6" x14ac:dyDescent="0.25">
      <c r="A132" s="159">
        <f>'2-Expenditures'!A132</f>
        <v>0</v>
      </c>
      <c r="B132" s="118"/>
      <c r="C132" s="116"/>
      <c r="S132" s="380"/>
    </row>
    <row r="133" spans="1:22" s="304" customFormat="1" ht="19.95" customHeight="1" x14ac:dyDescent="0.25">
      <c r="A133" s="313">
        <f>'2-Expenditures'!A133</f>
        <v>0</v>
      </c>
      <c r="B133" s="114" t="s">
        <v>1697</v>
      </c>
      <c r="C133" s="302"/>
      <c r="D133" s="302"/>
      <c r="E133" s="302"/>
      <c r="F133" s="302"/>
      <c r="G133" s="302"/>
      <c r="H133" s="302"/>
      <c r="I133" s="302"/>
      <c r="J133" s="302"/>
      <c r="K133" s="302"/>
      <c r="L133" s="302"/>
      <c r="M133" s="302"/>
      <c r="N133"/>
      <c r="S133" s="303"/>
      <c r="T133" s="301"/>
    </row>
    <row r="134" spans="1:22" ht="26.4" x14ac:dyDescent="0.25">
      <c r="A134" s="159" t="str">
        <f>'2-Expenditures'!A134</f>
        <v>Include?</v>
      </c>
      <c r="B134" s="343" t="s">
        <v>1612</v>
      </c>
      <c r="C134" s="357" t="s">
        <v>1583</v>
      </c>
      <c r="D134" s="357" t="s">
        <v>1584</v>
      </c>
      <c r="E134" s="385" t="s">
        <v>1589</v>
      </c>
      <c r="F134" s="385" t="s">
        <v>1590</v>
      </c>
      <c r="G134" s="385" t="s">
        <v>1591</v>
      </c>
      <c r="H134" s="385" t="s">
        <v>1592</v>
      </c>
      <c r="I134" s="358" t="s">
        <v>1609</v>
      </c>
      <c r="J134" s="386" t="s">
        <v>1588</v>
      </c>
      <c r="K134" s="358" t="s">
        <v>1633</v>
      </c>
      <c r="L134" s="536" t="s">
        <v>1632</v>
      </c>
      <c r="M134" s="341" t="s">
        <v>1724</v>
      </c>
      <c r="O134" s="394" t="s">
        <v>1589</v>
      </c>
      <c r="P134" s="387" t="s">
        <v>1590</v>
      </c>
      <c r="Q134" s="387" t="s">
        <v>1591</v>
      </c>
      <c r="R134" s="387" t="s">
        <v>1592</v>
      </c>
      <c r="S134" s="388" t="s">
        <v>1724</v>
      </c>
    </row>
    <row r="135" spans="1:22" x14ac:dyDescent="0.25">
      <c r="A135" s="159" t="str">
        <f>'2-Expenditures'!A135</f>
        <v>Y</v>
      </c>
      <c r="B135" s="258" t="str">
        <f ca="1">IF(A135="N",B134,IF(LEN(B134)&lt;&gt;1,"A",IFERROR(CHAR(CODE(LOOKUP(2,1/($B$134:OFFSET(B135,-1,0)&lt;&gt;""),$B$134:OFFSET(B135,-1,0)))+1),"A")))</f>
        <v>A</v>
      </c>
      <c r="C135" s="139">
        <f>'2-Expenditures'!C135</f>
        <v>0</v>
      </c>
      <c r="D135" s="140">
        <f>'2-Expenditures'!E135</f>
        <v>0</v>
      </c>
      <c r="E135" s="149"/>
      <c r="F135" s="149"/>
      <c r="G135" s="149"/>
      <c r="H135" s="149"/>
      <c r="I135" s="144">
        <f>'2-Expenditures'!I135</f>
        <v>0</v>
      </c>
      <c r="J135" s="409"/>
      <c r="K135" s="153">
        <f>SUM(I135:J135)</f>
        <v>0</v>
      </c>
      <c r="L135" s="539" t="s">
        <v>1937</v>
      </c>
      <c r="M135" s="147" t="b">
        <f>SUM(E135:H135)=I135</f>
        <v>1</v>
      </c>
      <c r="O135" s="395">
        <f t="shared" ref="O135:O150" si="52">IFERROR(E135/$I135,0)</f>
        <v>0</v>
      </c>
      <c r="P135" s="389">
        <f t="shared" ref="P135:P150" si="53">IFERROR(F135/$I135,0)</f>
        <v>0</v>
      </c>
      <c r="Q135" s="389">
        <f t="shared" ref="Q135:Q150" si="54">IFERROR(G135/$I135,0)</f>
        <v>0</v>
      </c>
      <c r="R135" s="389">
        <f t="shared" ref="R135:R150" si="55">IFERROR(H135/$I135,0)</f>
        <v>0</v>
      </c>
      <c r="S135" s="390" t="str">
        <f>IF(I135&gt;0,SUM(O135:R135)=1,"")</f>
        <v/>
      </c>
    </row>
    <row r="136" spans="1:22" x14ac:dyDescent="0.25">
      <c r="A136" s="159" t="str">
        <f>'2-Expenditures'!A136</f>
        <v>Y</v>
      </c>
      <c r="B136" s="258" t="str">
        <f ca="1">IF(A136="N",B135,IF(LEN(B135)&lt;&gt;1,"A",IFERROR(CHAR(CODE(LOOKUP(2,1/($B$134:OFFSET(B136,-1,0)&lt;&gt;""),$B$134:OFFSET(B136,-1,0)))+1),"A")))</f>
        <v>B</v>
      </c>
      <c r="C136" s="139">
        <f>'2-Expenditures'!C136</f>
        <v>0</v>
      </c>
      <c r="D136" s="140">
        <f>'2-Expenditures'!E136</f>
        <v>0</v>
      </c>
      <c r="E136" s="149"/>
      <c r="F136" s="149"/>
      <c r="G136" s="149"/>
      <c r="H136" s="149"/>
      <c r="I136" s="144">
        <f>'2-Expenditures'!I136</f>
        <v>0</v>
      </c>
      <c r="J136" s="410"/>
      <c r="K136" s="153">
        <f t="shared" ref="K136:K149" si="56">SUM(I136:J136)</f>
        <v>0</v>
      </c>
      <c r="L136" s="539" t="s">
        <v>1937</v>
      </c>
      <c r="M136" s="147" t="b">
        <f>SUM(E136:H136)=I136</f>
        <v>1</v>
      </c>
      <c r="O136" s="395">
        <f t="shared" si="52"/>
        <v>0</v>
      </c>
      <c r="P136" s="389">
        <f t="shared" si="53"/>
        <v>0</v>
      </c>
      <c r="Q136" s="389">
        <f t="shared" si="54"/>
        <v>0</v>
      </c>
      <c r="R136" s="389">
        <f t="shared" si="55"/>
        <v>0</v>
      </c>
      <c r="S136" s="390" t="str">
        <f>IF(I136&gt;0,SUM(O136:R136)=1,"")</f>
        <v/>
      </c>
    </row>
    <row r="137" spans="1:22" x14ac:dyDescent="0.25">
      <c r="A137" s="159" t="str">
        <f>'2-Expenditures'!A137</f>
        <v>Y</v>
      </c>
      <c r="B137" s="258" t="str">
        <f ca="1">IF(A137="N",B136,IF(LEN(B136)&lt;&gt;1,"A",IFERROR(CHAR(CODE(LOOKUP(2,1/($B$134:OFFSET(B137,-1,0)&lt;&gt;""),$B$134:OFFSET(B137,-1,0)))+1),"A")))</f>
        <v>C</v>
      </c>
      <c r="C137" s="139">
        <f>'2-Expenditures'!C137</f>
        <v>0</v>
      </c>
      <c r="D137" s="140">
        <f>'2-Expenditures'!E137</f>
        <v>0</v>
      </c>
      <c r="E137" s="149"/>
      <c r="F137" s="149"/>
      <c r="G137" s="149"/>
      <c r="H137" s="149"/>
      <c r="I137" s="144">
        <f>'2-Expenditures'!I137</f>
        <v>0</v>
      </c>
      <c r="J137" s="410"/>
      <c r="K137" s="153">
        <f>SUM(I137:J137)</f>
        <v>0</v>
      </c>
      <c r="L137" s="539" t="s">
        <v>1937</v>
      </c>
      <c r="M137" s="147" t="b">
        <f>SUM(E137:H137)=I137</f>
        <v>1</v>
      </c>
      <c r="O137" s="395">
        <f t="shared" si="52"/>
        <v>0</v>
      </c>
      <c r="P137" s="389">
        <f t="shared" si="53"/>
        <v>0</v>
      </c>
      <c r="Q137" s="389">
        <f t="shared" si="54"/>
        <v>0</v>
      </c>
      <c r="R137" s="389">
        <f t="shared" si="55"/>
        <v>0</v>
      </c>
      <c r="S137" s="390" t="str">
        <f>IF(I137&gt;0,SUM(O137:R137)=1,"")</f>
        <v/>
      </c>
    </row>
    <row r="138" spans="1:22" ht="12.75" customHeight="1" x14ac:dyDescent="0.25">
      <c r="A138" s="159" t="str">
        <f>'2-Expenditures'!A138</f>
        <v>Y</v>
      </c>
      <c r="B138" s="258" t="str">
        <f ca="1">IF(A138="N",B137,IF(LEN(B137)&lt;&gt;1,"A",IFERROR(CHAR(CODE(LOOKUP(2,1/($B$134:OFFSET(B138,-1,0)&lt;&gt;""),$B$134:OFFSET(B138,-1,0)))+1),"A")))</f>
        <v>D</v>
      </c>
      <c r="C138" s="139">
        <f>'2-Expenditures'!C138</f>
        <v>0</v>
      </c>
      <c r="D138" s="140">
        <f>'2-Expenditures'!E138</f>
        <v>0</v>
      </c>
      <c r="E138" s="149"/>
      <c r="F138" s="149"/>
      <c r="G138" s="149"/>
      <c r="H138" s="149"/>
      <c r="I138" s="144">
        <f>'2-Expenditures'!I138</f>
        <v>0</v>
      </c>
      <c r="J138" s="410"/>
      <c r="K138" s="153">
        <f t="shared" si="56"/>
        <v>0</v>
      </c>
      <c r="L138" s="539" t="s">
        <v>1937</v>
      </c>
      <c r="M138" s="147" t="b">
        <f>SUM(E138:H138)=I138</f>
        <v>1</v>
      </c>
      <c r="O138" s="395">
        <f t="shared" si="52"/>
        <v>0</v>
      </c>
      <c r="P138" s="389">
        <f t="shared" si="53"/>
        <v>0</v>
      </c>
      <c r="Q138" s="389">
        <f t="shared" si="54"/>
        <v>0</v>
      </c>
      <c r="R138" s="389">
        <f t="shared" si="55"/>
        <v>0</v>
      </c>
      <c r="S138" s="390" t="str">
        <f>IF(I138&gt;0,SUM(O138:R138)=1,"")</f>
        <v/>
      </c>
    </row>
    <row r="139" spans="1:22" ht="12.75" customHeight="1" thickBot="1" x14ac:dyDescent="0.3">
      <c r="A139" s="159" t="str">
        <f>'2-Expenditures'!A139</f>
        <v>Y</v>
      </c>
      <c r="B139" s="258" t="str">
        <f ca="1">IF(A139="N",B138,IF(LEN(B138)&lt;&gt;1,"A",IFERROR(CHAR(CODE(LOOKUP(2,1/($B$134:OFFSET(B139,-1,0)&lt;&gt;""),$B$134:OFFSET(B139,-1,0)))+1),"A")))</f>
        <v>E</v>
      </c>
      <c r="C139" s="139">
        <f>'2-Expenditures'!C139</f>
        <v>0</v>
      </c>
      <c r="D139" s="140">
        <f>'2-Expenditures'!E139</f>
        <v>0</v>
      </c>
      <c r="E139" s="149"/>
      <c r="F139" s="149"/>
      <c r="G139" s="149"/>
      <c r="H139" s="149"/>
      <c r="I139" s="144">
        <f>'2-Expenditures'!I139</f>
        <v>0</v>
      </c>
      <c r="J139" s="410"/>
      <c r="K139" s="153">
        <f t="shared" si="56"/>
        <v>0</v>
      </c>
      <c r="L139" s="539" t="s">
        <v>1937</v>
      </c>
      <c r="M139" s="147" t="b">
        <f>SUM(E139:H139)=I139</f>
        <v>1</v>
      </c>
      <c r="O139" s="395">
        <f t="shared" si="52"/>
        <v>0</v>
      </c>
      <c r="P139" s="389">
        <f t="shared" si="53"/>
        <v>0</v>
      </c>
      <c r="Q139" s="389">
        <f t="shared" si="54"/>
        <v>0</v>
      </c>
      <c r="R139" s="389">
        <f t="shared" si="55"/>
        <v>0</v>
      </c>
      <c r="S139" s="390" t="str">
        <f>IF(I139&gt;0,SUM(O139:R139)=1,"")</f>
        <v/>
      </c>
    </row>
    <row r="140" spans="1:22" ht="12.75" hidden="1" customHeight="1" outlineLevel="1" x14ac:dyDescent="0.25">
      <c r="A140" s="159" t="str">
        <f>'2-Expenditures'!A140</f>
        <v>N</v>
      </c>
      <c r="B140" s="258" t="str">
        <f ca="1">IF(A140="N",B139,IF(LEN(B139)&lt;&gt;1,"A",IFERROR(CHAR(CODE(LOOKUP(2,1/($B$134:OFFSET(B140,-1,0)&lt;&gt;""),$B$134:OFFSET(B140,-1,0)))+1),"A")))</f>
        <v>E</v>
      </c>
      <c r="C140" s="139">
        <f>'2-Expenditures'!C140</f>
        <v>0</v>
      </c>
      <c r="D140" s="140">
        <f>'2-Expenditures'!E140</f>
        <v>0</v>
      </c>
      <c r="E140" s="149"/>
      <c r="F140" s="149"/>
      <c r="G140" s="149"/>
      <c r="H140" s="149"/>
      <c r="I140" s="144">
        <f>'2-Expenditures'!I140</f>
        <v>0</v>
      </c>
      <c r="J140" s="410"/>
      <c r="K140" s="153">
        <f t="shared" si="56"/>
        <v>0</v>
      </c>
      <c r="L140" s="539" t="s">
        <v>1937</v>
      </c>
      <c r="M140" s="147" t="b">
        <f t="shared" ref="M140:M149" si="57">SUM(E140:H140)=I140</f>
        <v>1</v>
      </c>
      <c r="O140" s="395">
        <f t="shared" si="52"/>
        <v>0</v>
      </c>
      <c r="P140" s="389">
        <f t="shared" si="53"/>
        <v>0</v>
      </c>
      <c r="Q140" s="389">
        <f t="shared" si="54"/>
        <v>0</v>
      </c>
      <c r="R140" s="389">
        <f t="shared" si="55"/>
        <v>0</v>
      </c>
      <c r="S140" s="390" t="str">
        <f t="shared" ref="S140:S149" si="58">IF(I140&gt;0,SUM(O140:R140)=1,"")</f>
        <v/>
      </c>
    </row>
    <row r="141" spans="1:22" ht="12.75" hidden="1" customHeight="1" outlineLevel="1" x14ac:dyDescent="0.25">
      <c r="A141" s="159" t="str">
        <f>'2-Expenditures'!A141</f>
        <v>N</v>
      </c>
      <c r="B141" s="258" t="str">
        <f ca="1">IF(A141="N",B140,IF(LEN(B140)&lt;&gt;1,"A",IFERROR(CHAR(CODE(LOOKUP(2,1/($B$134:OFFSET(B141,-1,0)&lt;&gt;""),$B$134:OFFSET(B141,-1,0)))+1),"A")))</f>
        <v>E</v>
      </c>
      <c r="C141" s="139">
        <f>'2-Expenditures'!C141</f>
        <v>0</v>
      </c>
      <c r="D141" s="140">
        <f>'2-Expenditures'!E141</f>
        <v>0</v>
      </c>
      <c r="E141" s="149"/>
      <c r="F141" s="149"/>
      <c r="G141" s="149"/>
      <c r="H141" s="149"/>
      <c r="I141" s="144">
        <f>'2-Expenditures'!I141</f>
        <v>0</v>
      </c>
      <c r="J141" s="410"/>
      <c r="K141" s="153">
        <f t="shared" si="56"/>
        <v>0</v>
      </c>
      <c r="L141" s="539" t="s">
        <v>1937</v>
      </c>
      <c r="M141" s="147" t="b">
        <f t="shared" si="57"/>
        <v>1</v>
      </c>
      <c r="O141" s="395">
        <f t="shared" si="52"/>
        <v>0</v>
      </c>
      <c r="P141" s="389">
        <f t="shared" si="53"/>
        <v>0</v>
      </c>
      <c r="Q141" s="389">
        <f t="shared" si="54"/>
        <v>0</v>
      </c>
      <c r="R141" s="389">
        <f t="shared" si="55"/>
        <v>0</v>
      </c>
      <c r="S141" s="390" t="str">
        <f t="shared" si="58"/>
        <v/>
      </c>
    </row>
    <row r="142" spans="1:22" ht="12.75" hidden="1" customHeight="1" outlineLevel="1" x14ac:dyDescent="0.25">
      <c r="A142" s="159" t="str">
        <f>'2-Expenditures'!A142</f>
        <v>N</v>
      </c>
      <c r="B142" s="258" t="str">
        <f ca="1">IF(A142="N",B141,IF(LEN(B141)&lt;&gt;1,"A",IFERROR(CHAR(CODE(LOOKUP(2,1/($B$134:OFFSET(B142,-1,0)&lt;&gt;""),$B$134:OFFSET(B142,-1,0)))+1),"A")))</f>
        <v>E</v>
      </c>
      <c r="C142" s="139">
        <f>'2-Expenditures'!C142</f>
        <v>0</v>
      </c>
      <c r="D142" s="140">
        <f>'2-Expenditures'!E142</f>
        <v>0</v>
      </c>
      <c r="E142" s="149"/>
      <c r="F142" s="149"/>
      <c r="G142" s="149"/>
      <c r="H142" s="149"/>
      <c r="I142" s="144">
        <f>'2-Expenditures'!I142</f>
        <v>0</v>
      </c>
      <c r="J142" s="410"/>
      <c r="K142" s="153">
        <f t="shared" si="56"/>
        <v>0</v>
      </c>
      <c r="L142" s="539" t="s">
        <v>1937</v>
      </c>
      <c r="M142" s="147" t="b">
        <f t="shared" si="57"/>
        <v>1</v>
      </c>
      <c r="O142" s="395">
        <f t="shared" si="52"/>
        <v>0</v>
      </c>
      <c r="P142" s="389">
        <f t="shared" si="53"/>
        <v>0</v>
      </c>
      <c r="Q142" s="389">
        <f t="shared" si="54"/>
        <v>0</v>
      </c>
      <c r="R142" s="389">
        <f t="shared" si="55"/>
        <v>0</v>
      </c>
      <c r="S142" s="390" t="str">
        <f t="shared" si="58"/>
        <v/>
      </c>
    </row>
    <row r="143" spans="1:22" ht="12.75" hidden="1" customHeight="1" outlineLevel="1" x14ac:dyDescent="0.25">
      <c r="A143" s="159" t="str">
        <f>'2-Expenditures'!A143</f>
        <v>N</v>
      </c>
      <c r="B143" s="258" t="str">
        <f ca="1">IF(A143="N",B142,IF(LEN(B142)&lt;&gt;1,"A",IFERROR(CHAR(CODE(LOOKUP(2,1/($B$134:OFFSET(B143,-1,0)&lt;&gt;""),$B$134:OFFSET(B143,-1,0)))+1),"A")))</f>
        <v>E</v>
      </c>
      <c r="C143" s="139">
        <f>'2-Expenditures'!C143</f>
        <v>0</v>
      </c>
      <c r="D143" s="140">
        <f>'2-Expenditures'!E143</f>
        <v>0</v>
      </c>
      <c r="E143" s="149"/>
      <c r="F143" s="149"/>
      <c r="G143" s="149"/>
      <c r="H143" s="149"/>
      <c r="I143" s="144">
        <f>'2-Expenditures'!I143</f>
        <v>0</v>
      </c>
      <c r="J143" s="410"/>
      <c r="K143" s="153">
        <f t="shared" si="56"/>
        <v>0</v>
      </c>
      <c r="L143" s="539" t="s">
        <v>1937</v>
      </c>
      <c r="M143" s="147" t="b">
        <f t="shared" si="57"/>
        <v>1</v>
      </c>
      <c r="O143" s="395">
        <f t="shared" si="52"/>
        <v>0</v>
      </c>
      <c r="P143" s="389">
        <f t="shared" si="53"/>
        <v>0</v>
      </c>
      <c r="Q143" s="389">
        <f t="shared" si="54"/>
        <v>0</v>
      </c>
      <c r="R143" s="389">
        <f t="shared" si="55"/>
        <v>0</v>
      </c>
      <c r="S143" s="390" t="str">
        <f t="shared" si="58"/>
        <v/>
      </c>
    </row>
    <row r="144" spans="1:22" ht="12.75" hidden="1" customHeight="1" outlineLevel="1" x14ac:dyDescent="0.25">
      <c r="A144" s="159" t="str">
        <f>'2-Expenditures'!A144</f>
        <v>N</v>
      </c>
      <c r="B144" s="258" t="str">
        <f ca="1">IF(A144="N",B143,IF(LEN(B143)&lt;&gt;1,"A",IFERROR(CHAR(CODE(LOOKUP(2,1/($B$134:OFFSET(B144,-1,0)&lt;&gt;""),$B$134:OFFSET(B144,-1,0)))+1),"A")))</f>
        <v>E</v>
      </c>
      <c r="C144" s="139">
        <f>'2-Expenditures'!C144</f>
        <v>0</v>
      </c>
      <c r="D144" s="140">
        <f>'2-Expenditures'!E144</f>
        <v>0</v>
      </c>
      <c r="E144" s="149"/>
      <c r="F144" s="149"/>
      <c r="G144" s="149"/>
      <c r="H144" s="149"/>
      <c r="I144" s="144">
        <f>'2-Expenditures'!I144</f>
        <v>0</v>
      </c>
      <c r="J144" s="410"/>
      <c r="K144" s="153">
        <f t="shared" si="56"/>
        <v>0</v>
      </c>
      <c r="L144" s="539" t="s">
        <v>1937</v>
      </c>
      <c r="M144" s="147" t="b">
        <f t="shared" si="57"/>
        <v>1</v>
      </c>
      <c r="O144" s="395">
        <f t="shared" si="52"/>
        <v>0</v>
      </c>
      <c r="P144" s="389">
        <f t="shared" si="53"/>
        <v>0</v>
      </c>
      <c r="Q144" s="389">
        <f t="shared" si="54"/>
        <v>0</v>
      </c>
      <c r="R144" s="389">
        <f t="shared" si="55"/>
        <v>0</v>
      </c>
      <c r="S144" s="390" t="str">
        <f t="shared" si="58"/>
        <v/>
      </c>
    </row>
    <row r="145" spans="1:20" ht="12.75" hidden="1" customHeight="1" outlineLevel="1" x14ac:dyDescent="0.25">
      <c r="A145" s="159" t="str">
        <f>'2-Expenditures'!A145</f>
        <v>N</v>
      </c>
      <c r="B145" s="258" t="str">
        <f ca="1">IF(A145="N",B144,IF(LEN(B144)&lt;&gt;1,"A",IFERROR(CHAR(CODE(LOOKUP(2,1/($B$134:OFFSET(B145,-1,0)&lt;&gt;""),$B$134:OFFSET(B145,-1,0)))+1),"A")))</f>
        <v>E</v>
      </c>
      <c r="C145" s="139">
        <f>'2-Expenditures'!C145</f>
        <v>0</v>
      </c>
      <c r="D145" s="140">
        <f>'2-Expenditures'!E145</f>
        <v>0</v>
      </c>
      <c r="E145" s="149"/>
      <c r="F145" s="149"/>
      <c r="G145" s="149"/>
      <c r="H145" s="149"/>
      <c r="I145" s="144">
        <f>'2-Expenditures'!I145</f>
        <v>0</v>
      </c>
      <c r="J145" s="410"/>
      <c r="K145" s="153">
        <f t="shared" si="56"/>
        <v>0</v>
      </c>
      <c r="L145" s="539" t="s">
        <v>1937</v>
      </c>
      <c r="M145" s="147" t="b">
        <f t="shared" si="57"/>
        <v>1</v>
      </c>
      <c r="O145" s="395">
        <f t="shared" si="52"/>
        <v>0</v>
      </c>
      <c r="P145" s="389">
        <f t="shared" si="53"/>
        <v>0</v>
      </c>
      <c r="Q145" s="389">
        <f t="shared" si="54"/>
        <v>0</v>
      </c>
      <c r="R145" s="389">
        <f t="shared" si="55"/>
        <v>0</v>
      </c>
      <c r="S145" s="390" t="str">
        <f t="shared" si="58"/>
        <v/>
      </c>
    </row>
    <row r="146" spans="1:20" ht="12.75" hidden="1" customHeight="1" outlineLevel="1" x14ac:dyDescent="0.25">
      <c r="A146" s="159" t="str">
        <f>'2-Expenditures'!A146</f>
        <v>N</v>
      </c>
      <c r="B146" s="258" t="str">
        <f ca="1">IF(A146="N",B145,IF(LEN(B145)&lt;&gt;1,"A",IFERROR(CHAR(CODE(LOOKUP(2,1/($B$134:OFFSET(B146,-1,0)&lt;&gt;""),$B$134:OFFSET(B146,-1,0)))+1),"A")))</f>
        <v>E</v>
      </c>
      <c r="C146" s="139">
        <f>'2-Expenditures'!C146</f>
        <v>0</v>
      </c>
      <c r="D146" s="140">
        <f>'2-Expenditures'!E146</f>
        <v>0</v>
      </c>
      <c r="E146" s="149"/>
      <c r="F146" s="149"/>
      <c r="G146" s="149"/>
      <c r="H146" s="149"/>
      <c r="I146" s="144">
        <f>'2-Expenditures'!I146</f>
        <v>0</v>
      </c>
      <c r="J146" s="410"/>
      <c r="K146" s="153">
        <f t="shared" si="56"/>
        <v>0</v>
      </c>
      <c r="L146" s="539" t="s">
        <v>1937</v>
      </c>
      <c r="M146" s="147" t="b">
        <f t="shared" si="57"/>
        <v>1</v>
      </c>
      <c r="O146" s="395">
        <f t="shared" si="52"/>
        <v>0</v>
      </c>
      <c r="P146" s="389">
        <f t="shared" si="53"/>
        <v>0</v>
      </c>
      <c r="Q146" s="389">
        <f t="shared" si="54"/>
        <v>0</v>
      </c>
      <c r="R146" s="389">
        <f t="shared" si="55"/>
        <v>0</v>
      </c>
      <c r="S146" s="390" t="str">
        <f t="shared" si="58"/>
        <v/>
      </c>
    </row>
    <row r="147" spans="1:20" ht="12.75" hidden="1" customHeight="1" outlineLevel="1" x14ac:dyDescent="0.25">
      <c r="A147" s="159" t="str">
        <f>'2-Expenditures'!A147</f>
        <v>N</v>
      </c>
      <c r="B147" s="258" t="str">
        <f ca="1">IF(A147="N",B146,IF(LEN(B146)&lt;&gt;1,"A",IFERROR(CHAR(CODE(LOOKUP(2,1/($B$134:OFFSET(B147,-1,0)&lt;&gt;""),$B$134:OFFSET(B147,-1,0)))+1),"A")))</f>
        <v>E</v>
      </c>
      <c r="C147" s="139">
        <f>'2-Expenditures'!C147</f>
        <v>0</v>
      </c>
      <c r="D147" s="140">
        <f>'2-Expenditures'!E147</f>
        <v>0</v>
      </c>
      <c r="E147" s="149"/>
      <c r="F147" s="149"/>
      <c r="G147" s="149"/>
      <c r="H147" s="149"/>
      <c r="I147" s="144">
        <f>'2-Expenditures'!I147</f>
        <v>0</v>
      </c>
      <c r="J147" s="410"/>
      <c r="K147" s="153">
        <f t="shared" si="56"/>
        <v>0</v>
      </c>
      <c r="L147" s="539" t="s">
        <v>1937</v>
      </c>
      <c r="M147" s="147" t="b">
        <f t="shared" si="57"/>
        <v>1</v>
      </c>
      <c r="O147" s="395">
        <f t="shared" si="52"/>
        <v>0</v>
      </c>
      <c r="P147" s="389">
        <f t="shared" si="53"/>
        <v>0</v>
      </c>
      <c r="Q147" s="389">
        <f t="shared" si="54"/>
        <v>0</v>
      </c>
      <c r="R147" s="389">
        <f t="shared" si="55"/>
        <v>0</v>
      </c>
      <c r="S147" s="390" t="str">
        <f t="shared" si="58"/>
        <v/>
      </c>
    </row>
    <row r="148" spans="1:20" ht="12.75" hidden="1" customHeight="1" outlineLevel="1" x14ac:dyDescent="0.25">
      <c r="A148" s="159" t="str">
        <f>'2-Expenditures'!A148</f>
        <v>N</v>
      </c>
      <c r="B148" s="258" t="str">
        <f ca="1">IF(A148="N",B147,IF(LEN(B147)&lt;&gt;1,"A",IFERROR(CHAR(CODE(LOOKUP(2,1/($B$134:OFFSET(B148,-1,0)&lt;&gt;""),$B$134:OFFSET(B148,-1,0)))+1),"A")))</f>
        <v>E</v>
      </c>
      <c r="C148" s="139">
        <f>'2-Expenditures'!C148</f>
        <v>0</v>
      </c>
      <c r="D148" s="140">
        <f>'2-Expenditures'!E148</f>
        <v>0</v>
      </c>
      <c r="E148" s="149"/>
      <c r="F148" s="149"/>
      <c r="G148" s="149"/>
      <c r="H148" s="149"/>
      <c r="I148" s="144">
        <f>'2-Expenditures'!I148</f>
        <v>0</v>
      </c>
      <c r="J148" s="410"/>
      <c r="K148" s="153">
        <f t="shared" si="56"/>
        <v>0</v>
      </c>
      <c r="L148" s="539" t="s">
        <v>1937</v>
      </c>
      <c r="M148" s="147" t="b">
        <f t="shared" si="57"/>
        <v>1</v>
      </c>
      <c r="O148" s="395">
        <f t="shared" si="52"/>
        <v>0</v>
      </c>
      <c r="P148" s="389">
        <f t="shared" si="53"/>
        <v>0</v>
      </c>
      <c r="Q148" s="389">
        <f t="shared" si="54"/>
        <v>0</v>
      </c>
      <c r="R148" s="389">
        <f t="shared" si="55"/>
        <v>0</v>
      </c>
      <c r="S148" s="390" t="str">
        <f t="shared" si="58"/>
        <v/>
      </c>
    </row>
    <row r="149" spans="1:20" ht="12.75" hidden="1" customHeight="1" outlineLevel="1" thickBot="1" x14ac:dyDescent="0.3">
      <c r="A149" s="159" t="str">
        <f>'2-Expenditures'!A149</f>
        <v>N</v>
      </c>
      <c r="B149" s="258" t="str">
        <f ca="1">IF(A149="N",B148,IF(LEN(B148)&lt;&gt;1,"A",IFERROR(CHAR(CODE(LOOKUP(2,1/($B$134:OFFSET(B149,-1,0)&lt;&gt;""),$B$134:OFFSET(B149,-1,0)))+1),"A")))</f>
        <v>E</v>
      </c>
      <c r="C149" s="139">
        <f>'2-Expenditures'!C149</f>
        <v>0</v>
      </c>
      <c r="D149" s="140">
        <f>'2-Expenditures'!E149</f>
        <v>0</v>
      </c>
      <c r="E149" s="149"/>
      <c r="F149" s="149"/>
      <c r="G149" s="149"/>
      <c r="H149" s="149"/>
      <c r="I149" s="144">
        <f>'2-Expenditures'!I149</f>
        <v>0</v>
      </c>
      <c r="J149" s="410"/>
      <c r="K149" s="153">
        <f t="shared" si="56"/>
        <v>0</v>
      </c>
      <c r="L149" s="539" t="s">
        <v>1937</v>
      </c>
      <c r="M149" s="147" t="b">
        <f t="shared" si="57"/>
        <v>1</v>
      </c>
      <c r="O149" s="395">
        <f t="shared" si="52"/>
        <v>0</v>
      </c>
      <c r="P149" s="389">
        <f t="shared" si="53"/>
        <v>0</v>
      </c>
      <c r="Q149" s="389">
        <f t="shared" si="54"/>
        <v>0</v>
      </c>
      <c r="R149" s="389">
        <f t="shared" si="55"/>
        <v>0</v>
      </c>
      <c r="S149" s="390" t="str">
        <f t="shared" si="58"/>
        <v/>
      </c>
    </row>
    <row r="150" spans="1:20" ht="13.8" collapsed="1" thickTop="1" x14ac:dyDescent="0.25">
      <c r="A150" s="159">
        <f>'2-Expenditures'!A150</f>
        <v>0</v>
      </c>
      <c r="B150" s="344" t="str">
        <f ca="1">IFERROR(CHAR(CODE(LOOKUP(2,1/(B135:OFFSET(B150,-1,0)&lt;&gt;""),B135:OFFSET(B150,-1,0)))+1),"A")</f>
        <v>F</v>
      </c>
      <c r="C150" s="364" t="s">
        <v>1608</v>
      </c>
      <c r="D150" s="365">
        <f ca="1">SUMIFS(D135:OFFSET(D150,-1,0),$A135:OFFSET($A150,-1,0),"Y")</f>
        <v>0</v>
      </c>
      <c r="E150" s="370">
        <f ca="1">SUMIFS(E135:OFFSET(E150,-1,0),$A135:OFFSET($A150,-1,0),"Y")</f>
        <v>0</v>
      </c>
      <c r="F150" s="370">
        <f ca="1">SUMIFS(F135:OFFSET(F150,-1,0),$A135:OFFSET($A150,-1,0),"Y")</f>
        <v>0</v>
      </c>
      <c r="G150" s="370">
        <f ca="1">SUMIFS(G135:OFFSET(G150,-1,0),$A135:OFFSET($A150,-1,0),"Y")</f>
        <v>0</v>
      </c>
      <c r="H150" s="370">
        <f ca="1">SUMIFS(H135:OFFSET(H150,-1,0),$A135:OFFSET($A150,-1,0),"Y")</f>
        <v>0</v>
      </c>
      <c r="I150" s="366">
        <f ca="1">SUMIFS(I135:OFFSET(I150,-1,0),$A135:OFFSET($A150,-1,0),"Y")</f>
        <v>0</v>
      </c>
      <c r="J150" s="422"/>
      <c r="K150" s="348">
        <f ca="1">SUMIFS(K135:OFFSET(K150,-1,0),$A135:OFFSET($A150,-1,0),"Y")</f>
        <v>0</v>
      </c>
      <c r="L150" s="370"/>
      <c r="M150" s="371" t="b">
        <f ca="1">SUM(E150:H150)=I150</f>
        <v>1</v>
      </c>
      <c r="O150" s="389">
        <f t="shared" ca="1" si="52"/>
        <v>0</v>
      </c>
      <c r="P150" s="389">
        <f t="shared" ca="1" si="53"/>
        <v>0</v>
      </c>
      <c r="Q150" s="389">
        <f t="shared" ca="1" si="54"/>
        <v>0</v>
      </c>
      <c r="R150" s="389">
        <f t="shared" ca="1" si="55"/>
        <v>0</v>
      </c>
      <c r="S150" s="390" t="str">
        <f t="shared" ref="S150" ca="1" si="59">IF(I150&gt;0,SUM(O150:R150)=1,"")</f>
        <v/>
      </c>
      <c r="T150" s="173" t="s">
        <v>1819</v>
      </c>
    </row>
    <row r="151" spans="1:20" x14ac:dyDescent="0.25">
      <c r="A151" s="159"/>
      <c r="O151" s="152"/>
      <c r="P151" s="152"/>
      <c r="Q151" s="152"/>
      <c r="R151" s="152"/>
      <c r="S151" s="151"/>
      <c r="T151" s="112"/>
    </row>
    <row r="152" spans="1:20" s="304" customFormat="1" ht="19.95" customHeight="1" x14ac:dyDescent="0.25">
      <c r="A152" s="313">
        <f>'2-Expenditures'!A152</f>
        <v>0</v>
      </c>
      <c r="B152" s="114" t="s">
        <v>1895</v>
      </c>
      <c r="C152" s="302"/>
      <c r="D152" s="302"/>
      <c r="E152" s="302"/>
      <c r="F152" s="302"/>
      <c r="G152" s="302"/>
      <c r="H152" s="302"/>
      <c r="I152" s="302"/>
      <c r="J152" s="363"/>
      <c r="K152" s="302"/>
      <c r="L152" s="363"/>
      <c r="M152" s="302"/>
      <c r="N152"/>
      <c r="O152" s="377"/>
      <c r="P152" s="377"/>
      <c r="Q152" s="377"/>
      <c r="R152" s="377"/>
      <c r="S152" s="303"/>
    </row>
    <row r="153" spans="1:20" ht="26.4" x14ac:dyDescent="0.25">
      <c r="A153" s="159" t="str">
        <f>'2-Expenditures'!A153</f>
        <v>Include?</v>
      </c>
      <c r="B153" s="339" t="s">
        <v>1612</v>
      </c>
      <c r="C153" s="457" t="s">
        <v>1613</v>
      </c>
      <c r="D153" s="458"/>
      <c r="E153" s="385" t="s">
        <v>1589</v>
      </c>
      <c r="F153" s="385" t="s">
        <v>1590</v>
      </c>
      <c r="G153" s="385" t="s">
        <v>1591</v>
      </c>
      <c r="H153" s="385" t="s">
        <v>1592</v>
      </c>
      <c r="I153" s="358" t="s">
        <v>1609</v>
      </c>
      <c r="J153" s="373" t="s">
        <v>1588</v>
      </c>
      <c r="K153" s="358" t="s">
        <v>1633</v>
      </c>
      <c r="L153" s="536" t="s">
        <v>1632</v>
      </c>
      <c r="M153" s="341" t="s">
        <v>1724</v>
      </c>
      <c r="O153" s="394" t="s">
        <v>1589</v>
      </c>
      <c r="P153" s="387" t="s">
        <v>1590</v>
      </c>
      <c r="Q153" s="387" t="s">
        <v>1591</v>
      </c>
      <c r="R153" s="387" t="s">
        <v>1592</v>
      </c>
      <c r="S153" s="388" t="s">
        <v>1724</v>
      </c>
      <c r="T153" s="116"/>
    </row>
    <row r="154" spans="1:20" x14ac:dyDescent="0.25">
      <c r="A154" s="159" t="str">
        <f>'2-Expenditures'!A154</f>
        <v>Y</v>
      </c>
      <c r="B154" s="342" t="str">
        <f ca="1">IF(A154="N",B153,IF(LEN(B153)&lt;&gt;1,"A",IFERROR(CHAR(CODE(LOOKUP(2,1/($B$153:OFFSET(B154,-1,0)&lt;&gt;""),$B$153:OFFSET(B154,-1,0)))+1),"A")))</f>
        <v>A</v>
      </c>
      <c r="C154" s="449" t="str">
        <f>'2-Expenditures'!C154</f>
        <v>Centrally Appropriated / POTS Costs</v>
      </c>
      <c r="D154" s="459"/>
      <c r="E154" s="149"/>
      <c r="F154" s="149"/>
      <c r="G154" s="149"/>
      <c r="H154" s="149"/>
      <c r="I154" s="143">
        <f>'2-Expenditures'!I154</f>
        <v>0</v>
      </c>
      <c r="J154" s="154">
        <f ca="1">'2-Expenditures'!J154</f>
        <v>0</v>
      </c>
      <c r="K154" s="153">
        <f ca="1">SUM(I154:J154)</f>
        <v>0</v>
      </c>
      <c r="L154" s="537" t="s">
        <v>1915</v>
      </c>
      <c r="M154" s="147" t="b">
        <f t="shared" ref="M154:M168" si="60">SUM(E154:H154)=I154</f>
        <v>1</v>
      </c>
      <c r="O154" s="396">
        <f t="shared" ref="O154:O168" si="61">IFERROR(E154/$I154,0)</f>
        <v>0</v>
      </c>
      <c r="P154" s="392">
        <f t="shared" ref="P154:P168" si="62">IFERROR(F154/$I154,0)</f>
        <v>0</v>
      </c>
      <c r="Q154" s="392">
        <f t="shared" ref="Q154:Q168" si="63">IFERROR(G154/$I154,0)</f>
        <v>0</v>
      </c>
      <c r="R154" s="392">
        <f t="shared" ref="R154:R168" si="64">IFERROR(H154/$I154,0)</f>
        <v>0</v>
      </c>
      <c r="S154" s="393" t="str">
        <f>IF(I154&gt;0,SUM(O154:R154)=1,"")</f>
        <v/>
      </c>
      <c r="T154" s="112"/>
    </row>
    <row r="155" spans="1:20" x14ac:dyDescent="0.25">
      <c r="A155" s="159" t="str">
        <f>'2-Expenditures'!A155</f>
        <v>Y</v>
      </c>
      <c r="B155" s="342" t="str">
        <f ca="1">IF(A155="N",B154,IF(LEN(B154)&lt;&gt;1,"A",IFERROR(CHAR(CODE(LOOKUP(2,1/($B$153:OFFSET(B155,-1,0)&lt;&gt;""),$B$153:OFFSET(B155,-1,0)))+1),"A")))</f>
        <v>B</v>
      </c>
      <c r="C155" s="449" t="str">
        <f>'2-Expenditures'!C155</f>
        <v>Non-Standard and Agency-Specific FTE Costs</v>
      </c>
      <c r="D155" s="459"/>
      <c r="E155" s="149"/>
      <c r="F155" s="149"/>
      <c r="G155" s="149"/>
      <c r="H155" s="149"/>
      <c r="I155" s="143">
        <f>'2-Expenditures'!I155</f>
        <v>0</v>
      </c>
      <c r="J155" s="154">
        <f>'2-Expenditures'!J155</f>
        <v>0</v>
      </c>
      <c r="K155" s="153">
        <f>SUM(I155:J155)</f>
        <v>0</v>
      </c>
      <c r="L155" s="537" t="s">
        <v>1586</v>
      </c>
      <c r="M155" s="147" t="b">
        <f t="shared" si="60"/>
        <v>1</v>
      </c>
      <c r="O155" s="396">
        <f t="shared" si="61"/>
        <v>0</v>
      </c>
      <c r="P155" s="392">
        <f t="shared" si="62"/>
        <v>0</v>
      </c>
      <c r="Q155" s="392">
        <f t="shared" si="63"/>
        <v>0</v>
      </c>
      <c r="R155" s="392">
        <f t="shared" si="64"/>
        <v>0</v>
      </c>
      <c r="S155" s="393" t="str">
        <f>IF(I155&gt;0,SUM(O155:R155)=1,"")</f>
        <v/>
      </c>
      <c r="T155" s="112"/>
    </row>
    <row r="156" spans="1:20" x14ac:dyDescent="0.25">
      <c r="A156" s="159" t="str">
        <f>'2-Expenditures'!A156</f>
        <v>Y</v>
      </c>
      <c r="B156" s="342" t="str">
        <f ca="1">IF(A156="N",B155,IF(LEN(B155)&lt;&gt;1,"A",IFERROR(CHAR(CODE(LOOKUP(2,1/($B$153:OFFSET(B156,-1,0)&lt;&gt;""),$B$153:OFFSET(B156,-1,0)))+1),"A")))</f>
        <v>C</v>
      </c>
      <c r="C156" s="449" t="str">
        <f>'2-Expenditures'!C156</f>
        <v>Legal Services</v>
      </c>
      <c r="D156" s="459"/>
      <c r="E156" s="149"/>
      <c r="F156" s="149"/>
      <c r="G156" s="149"/>
      <c r="H156" s="149"/>
      <c r="I156" s="143">
        <f>'2-Expenditures'!I156</f>
        <v>0</v>
      </c>
      <c r="J156" s="409"/>
      <c r="K156" s="153">
        <f t="shared" ref="K156:K167" si="65">SUM(I156:J156)</f>
        <v>0</v>
      </c>
      <c r="L156" s="537" t="s">
        <v>28</v>
      </c>
      <c r="M156" s="147" t="b">
        <f t="shared" si="60"/>
        <v>1</v>
      </c>
      <c r="O156" s="396">
        <f t="shared" si="61"/>
        <v>0</v>
      </c>
      <c r="P156" s="392">
        <f t="shared" si="62"/>
        <v>0</v>
      </c>
      <c r="Q156" s="392">
        <f t="shared" si="63"/>
        <v>0</v>
      </c>
      <c r="R156" s="392">
        <f t="shared" si="64"/>
        <v>0</v>
      </c>
      <c r="S156" s="393" t="str">
        <f>IF(I156&gt;0,SUM(O156:R156)=1,"")</f>
        <v/>
      </c>
      <c r="T156" s="112"/>
    </row>
    <row r="157" spans="1:20" ht="12.75" customHeight="1" x14ac:dyDescent="0.25">
      <c r="A157" s="159" t="str">
        <f>'2-Expenditures'!A157</f>
        <v>Y</v>
      </c>
      <c r="B157" s="342" t="str">
        <f ca="1">IF(A157="N",B156,IF(LEN(B156)&lt;&gt;1,"A",IFERROR(CHAR(CODE(LOOKUP(2,1/($B$153:OFFSET(B157,-1,0)&lt;&gt;""),$B$153:OFFSET(B157,-1,0)))+1),"A")))</f>
        <v>D</v>
      </c>
      <c r="C157" s="449" t="str">
        <f>'2-Expenditures'!C157</f>
        <v>Computer Programming - Established (Out Years)</v>
      </c>
      <c r="D157" s="459"/>
      <c r="E157" s="149"/>
      <c r="F157" s="149"/>
      <c r="G157" s="149"/>
      <c r="H157" s="149"/>
      <c r="I157" s="143">
        <f>'2-Expenditures'!I157</f>
        <v>0</v>
      </c>
      <c r="J157" s="410"/>
      <c r="K157" s="153">
        <f t="shared" si="65"/>
        <v>0</v>
      </c>
      <c r="L157" s="538"/>
      <c r="M157" s="147" t="b">
        <f t="shared" si="60"/>
        <v>1</v>
      </c>
      <c r="O157" s="396">
        <f t="shared" si="61"/>
        <v>0</v>
      </c>
      <c r="P157" s="392">
        <f t="shared" si="62"/>
        <v>0</v>
      </c>
      <c r="Q157" s="392">
        <f t="shared" si="63"/>
        <v>0</v>
      </c>
      <c r="R157" s="392">
        <f t="shared" si="64"/>
        <v>0</v>
      </c>
      <c r="S157" s="393" t="str">
        <f t="shared" ref="S157:S167" si="66">IF(I157&gt;0,SUM(O157:R157)=1,"")</f>
        <v/>
      </c>
      <c r="T157" s="112"/>
    </row>
    <row r="158" spans="1:20" ht="12.75" customHeight="1" x14ac:dyDescent="0.25">
      <c r="A158" s="159" t="str">
        <f>'2-Expenditures'!A158</f>
        <v>Y</v>
      </c>
      <c r="B158" s="342" t="str">
        <f ca="1">IF(A158="N",B157,IF(LEN(B157)&lt;&gt;1,"A",IFERROR(CHAR(CODE(LOOKUP(2,1/($B$153:OFFSET(B158,-1,0)&lt;&gt;""),$B$153:OFFSET(B158,-1,0)))+1),"A")))</f>
        <v>E</v>
      </c>
      <c r="C158" s="449" t="str">
        <f>'2-Expenditures'!C158</f>
        <v>Computer Programming - Emerging (Out Years)</v>
      </c>
      <c r="D158" s="459"/>
      <c r="E158" s="149"/>
      <c r="F158" s="149"/>
      <c r="G158" s="149"/>
      <c r="H158" s="149"/>
      <c r="I158" s="143">
        <f>'2-Expenditures'!I158</f>
        <v>0</v>
      </c>
      <c r="J158" s="410"/>
      <c r="K158" s="153">
        <f t="shared" si="65"/>
        <v>0</v>
      </c>
      <c r="L158" s="538"/>
      <c r="M158" s="147" t="b">
        <f t="shared" si="60"/>
        <v>1</v>
      </c>
      <c r="O158" s="396">
        <f t="shared" si="61"/>
        <v>0</v>
      </c>
      <c r="P158" s="392">
        <f t="shared" si="62"/>
        <v>0</v>
      </c>
      <c r="Q158" s="392">
        <f t="shared" si="63"/>
        <v>0</v>
      </c>
      <c r="R158" s="392">
        <f t="shared" si="64"/>
        <v>0</v>
      </c>
      <c r="S158" s="393" t="str">
        <f t="shared" si="66"/>
        <v/>
      </c>
      <c r="T158" s="112"/>
    </row>
    <row r="159" spans="1:20" ht="12.75" customHeight="1" x14ac:dyDescent="0.25">
      <c r="A159" s="159" t="str">
        <f>'2-Expenditures'!A159</f>
        <v>Y</v>
      </c>
      <c r="B159" s="342" t="str">
        <f ca="1">IF(A159="N",B158,IF(LEN(B158)&lt;&gt;1,"A",IFERROR(CHAR(CODE(LOOKUP(2,1/($B$153:OFFSET(B159,-1,0)&lt;&gt;""),$B$153:OFFSET(B159,-1,0)))+1),"A")))</f>
        <v>F</v>
      </c>
      <c r="C159" s="449" t="str">
        <f>'2-Expenditures'!C159</f>
        <v>2WD Travel Mileage</v>
      </c>
      <c r="D159" s="459"/>
      <c r="E159" s="149"/>
      <c r="F159" s="149"/>
      <c r="G159" s="149"/>
      <c r="H159" s="149"/>
      <c r="I159" s="143">
        <f>'2-Expenditures'!I159</f>
        <v>0</v>
      </c>
      <c r="J159" s="410"/>
      <c r="K159" s="153">
        <f t="shared" si="65"/>
        <v>0</v>
      </c>
      <c r="L159" s="537" t="s">
        <v>1586</v>
      </c>
      <c r="M159" s="147" t="b">
        <f t="shared" si="60"/>
        <v>1</v>
      </c>
      <c r="O159" s="396">
        <f t="shared" si="61"/>
        <v>0</v>
      </c>
      <c r="P159" s="392">
        <f t="shared" si="62"/>
        <v>0</v>
      </c>
      <c r="Q159" s="392">
        <f t="shared" si="63"/>
        <v>0</v>
      </c>
      <c r="R159" s="392">
        <f t="shared" si="64"/>
        <v>0</v>
      </c>
      <c r="S159" s="393" t="str">
        <f t="shared" si="66"/>
        <v/>
      </c>
      <c r="T159" s="112"/>
    </row>
    <row r="160" spans="1:20" ht="12.75" customHeight="1" x14ac:dyDescent="0.25">
      <c r="A160" s="159" t="str">
        <f>'2-Expenditures'!A160</f>
        <v>Y</v>
      </c>
      <c r="B160" s="342" t="str">
        <f ca="1">IF(A160="N",B159,IF(LEN(B159)&lt;&gt;1,"A",IFERROR(CHAR(CODE(LOOKUP(2,1/($B$153:OFFSET(B160,-1,0)&lt;&gt;""),$B$153:OFFSET(B160,-1,0)))+1),"A")))</f>
        <v>G</v>
      </c>
      <c r="C160" s="449" t="str">
        <f>'2-Expenditures'!C160</f>
        <v>4WD Travel Mileage</v>
      </c>
      <c r="D160" s="459"/>
      <c r="E160" s="149"/>
      <c r="F160" s="149"/>
      <c r="G160" s="149"/>
      <c r="H160" s="149"/>
      <c r="I160" s="143">
        <f>'2-Expenditures'!I160</f>
        <v>0</v>
      </c>
      <c r="J160" s="410"/>
      <c r="K160" s="153">
        <f t="shared" si="65"/>
        <v>0</v>
      </c>
      <c r="L160" s="537" t="s">
        <v>1586</v>
      </c>
      <c r="M160" s="147" t="b">
        <f t="shared" si="60"/>
        <v>1</v>
      </c>
      <c r="O160" s="396">
        <f t="shared" si="61"/>
        <v>0</v>
      </c>
      <c r="P160" s="392">
        <f t="shared" si="62"/>
        <v>0</v>
      </c>
      <c r="Q160" s="392">
        <f t="shared" si="63"/>
        <v>0</v>
      </c>
      <c r="R160" s="392">
        <f t="shared" si="64"/>
        <v>0</v>
      </c>
      <c r="S160" s="393" t="str">
        <f t="shared" si="66"/>
        <v/>
      </c>
      <c r="T160" s="112"/>
    </row>
    <row r="161" spans="1:22" s="111" customFormat="1" ht="12.75" hidden="1" customHeight="1" outlineLevel="1" x14ac:dyDescent="0.25">
      <c r="A161" s="159" t="str">
        <f>'2-Expenditures'!A161</f>
        <v>N</v>
      </c>
      <c r="B161" s="342" t="str">
        <f ca="1">IF(A161="N",B160,IF(LEN(B160)&lt;&gt;1,"A",IFERROR(CHAR(CODE(LOOKUP(2,1/($B$153:OFFSET(B161,-1,0)&lt;&gt;""),$B$153:OFFSET(B161,-1,0)))+1),"A")))</f>
        <v>G</v>
      </c>
      <c r="C161" s="449" t="str">
        <f>'2-Expenditures'!C161</f>
        <v>GenTax Programming</v>
      </c>
      <c r="D161" s="459"/>
      <c r="E161" s="149"/>
      <c r="F161" s="149"/>
      <c r="G161" s="149"/>
      <c r="H161" s="149"/>
      <c r="I161" s="143">
        <f>'2-Expenditures'!I161</f>
        <v>0</v>
      </c>
      <c r="J161" s="410"/>
      <c r="K161" s="153">
        <f t="shared" si="65"/>
        <v>0</v>
      </c>
      <c r="L161" s="537" t="s">
        <v>1586</v>
      </c>
      <c r="M161" s="147" t="b">
        <f t="shared" si="60"/>
        <v>1</v>
      </c>
      <c r="N161"/>
      <c r="O161" s="396">
        <f t="shared" si="61"/>
        <v>0</v>
      </c>
      <c r="P161" s="392">
        <f t="shared" si="62"/>
        <v>0</v>
      </c>
      <c r="Q161" s="392">
        <f t="shared" si="63"/>
        <v>0</v>
      </c>
      <c r="R161" s="392">
        <f t="shared" si="64"/>
        <v>0</v>
      </c>
      <c r="S161" s="393" t="str">
        <f t="shared" si="66"/>
        <v/>
      </c>
      <c r="T161" s="102"/>
      <c r="U161" s="112"/>
      <c r="V161" s="112"/>
    </row>
    <row r="162" spans="1:22" s="111" customFormat="1" ht="12.75" hidden="1" customHeight="1" outlineLevel="1" x14ac:dyDescent="0.25">
      <c r="A162" s="159" t="str">
        <f>'2-Expenditures'!A162</f>
        <v>N</v>
      </c>
      <c r="B162" s="342" t="str">
        <f ca="1">IF(A162="N",B161,IF(LEN(B161)&lt;&gt;1,"A",IFERROR(CHAR(CODE(LOOKUP(2,1/($B$153:OFFSET(B162,-1,0)&lt;&gt;""),$B$153:OFFSET(B162,-1,0)))+1),"A")))</f>
        <v>G</v>
      </c>
      <c r="C162" s="449" t="str">
        <f>'2-Expenditures'!C162</f>
        <v>ISD Programming Support</v>
      </c>
      <c r="D162" s="459"/>
      <c r="E162" s="149"/>
      <c r="F162" s="149"/>
      <c r="G162" s="149"/>
      <c r="H162" s="149"/>
      <c r="I162" s="143">
        <f>'2-Expenditures'!I162</f>
        <v>0</v>
      </c>
      <c r="J162" s="410"/>
      <c r="K162" s="153">
        <f t="shared" si="65"/>
        <v>0</v>
      </c>
      <c r="L162" s="537" t="s">
        <v>1586</v>
      </c>
      <c r="M162" s="147" t="b">
        <f t="shared" si="60"/>
        <v>1</v>
      </c>
      <c r="N162"/>
      <c r="O162" s="396">
        <f t="shared" si="61"/>
        <v>0</v>
      </c>
      <c r="P162" s="392">
        <f t="shared" si="62"/>
        <v>0</v>
      </c>
      <c r="Q162" s="392">
        <f t="shared" si="63"/>
        <v>0</v>
      </c>
      <c r="R162" s="392">
        <f t="shared" si="64"/>
        <v>0</v>
      </c>
      <c r="S162" s="393" t="str">
        <f t="shared" si="66"/>
        <v/>
      </c>
      <c r="T162" s="112"/>
      <c r="U162" s="112"/>
      <c r="V162" s="112"/>
    </row>
    <row r="163" spans="1:22" s="111" customFormat="1" ht="12.75" hidden="1" customHeight="1" outlineLevel="1" x14ac:dyDescent="0.25">
      <c r="A163" s="159" t="str">
        <f>'2-Expenditures'!A163</f>
        <v>N</v>
      </c>
      <c r="B163" s="342" t="str">
        <f ca="1">IF(A163="N",B162,IF(LEN(B162)&lt;&gt;1,"A",IFERROR(CHAR(CODE(LOOKUP(2,1/($B$153:OFFSET(B163,-1,0)&lt;&gt;""),$B$153:OFFSET(B163,-1,0)))+1),"A")))</f>
        <v>G</v>
      </c>
      <c r="C163" s="449" t="str">
        <f>'2-Expenditures'!C163</f>
        <v>Office of Research and Analysis</v>
      </c>
      <c r="D163" s="459"/>
      <c r="E163" s="149"/>
      <c r="F163" s="149"/>
      <c r="G163" s="149"/>
      <c r="H163" s="149"/>
      <c r="I163" s="143">
        <f>'2-Expenditures'!I163</f>
        <v>0</v>
      </c>
      <c r="J163" s="410"/>
      <c r="K163" s="153">
        <f t="shared" si="65"/>
        <v>0</v>
      </c>
      <c r="L163" s="537" t="s">
        <v>1586</v>
      </c>
      <c r="M163" s="147" t="b">
        <f t="shared" si="60"/>
        <v>1</v>
      </c>
      <c r="N163"/>
      <c r="O163" s="396">
        <f t="shared" si="61"/>
        <v>0</v>
      </c>
      <c r="P163" s="392">
        <f t="shared" si="62"/>
        <v>0</v>
      </c>
      <c r="Q163" s="392">
        <f t="shared" si="63"/>
        <v>0</v>
      </c>
      <c r="R163" s="392">
        <f t="shared" si="64"/>
        <v>0</v>
      </c>
      <c r="S163" s="393" t="str">
        <f t="shared" si="66"/>
        <v/>
      </c>
      <c r="T163" s="112"/>
      <c r="U163" s="112"/>
      <c r="V163" s="112"/>
    </row>
    <row r="164" spans="1:22" s="111" customFormat="1" ht="12.75" hidden="1" customHeight="1" outlineLevel="1" x14ac:dyDescent="0.25">
      <c r="A164" s="159" t="str">
        <f>'2-Expenditures'!A164</f>
        <v>N</v>
      </c>
      <c r="B164" s="342" t="str">
        <f ca="1">IF(A164="N",B163,IF(LEN(B163)&lt;&gt;1,"A",IFERROR(CHAR(CODE(LOOKUP(2,1/($B$153:OFFSET(B164,-1,0)&lt;&gt;""),$B$153:OFFSET(B164,-1,0)))+1),"A")))</f>
        <v>G</v>
      </c>
      <c r="C164" s="449" t="str">
        <f>'2-Expenditures'!C164</f>
        <v>User Acceptance Testing</v>
      </c>
      <c r="D164" s="459"/>
      <c r="E164" s="149"/>
      <c r="F164" s="149"/>
      <c r="G164" s="149"/>
      <c r="H164" s="149"/>
      <c r="I164" s="143">
        <f>'2-Expenditures'!I164</f>
        <v>0</v>
      </c>
      <c r="J164" s="410"/>
      <c r="K164" s="153">
        <f t="shared" si="65"/>
        <v>0</v>
      </c>
      <c r="L164" s="537" t="s">
        <v>1586</v>
      </c>
      <c r="M164" s="147" t="b">
        <f t="shared" si="60"/>
        <v>1</v>
      </c>
      <c r="N164"/>
      <c r="O164" s="396">
        <f t="shared" si="61"/>
        <v>0</v>
      </c>
      <c r="P164" s="392">
        <f t="shared" si="62"/>
        <v>0</v>
      </c>
      <c r="Q164" s="392">
        <f t="shared" si="63"/>
        <v>0</v>
      </c>
      <c r="R164" s="392">
        <f t="shared" si="64"/>
        <v>0</v>
      </c>
      <c r="S164" s="393" t="str">
        <f t="shared" si="66"/>
        <v/>
      </c>
      <c r="T164" s="112"/>
      <c r="U164" s="112"/>
      <c r="V164" s="112"/>
    </row>
    <row r="165" spans="1:22" s="111" customFormat="1" ht="13.5" hidden="1" customHeight="1" outlineLevel="1" x14ac:dyDescent="0.25">
      <c r="A165" s="159" t="str">
        <f>'2-Expenditures'!A165</f>
        <v>N</v>
      </c>
      <c r="B165" s="342" t="str">
        <f ca="1">IF(A165="N",B164,IF(LEN(B164)&lt;&gt;1,"A",IFERROR(CHAR(CODE(LOOKUP(2,1/($B$153:OFFSET(B165,-1,0)&lt;&gt;""),$B$153:OFFSET(B165,-1,0)))+1),"A")))</f>
        <v>G</v>
      </c>
      <c r="C165" s="450" t="str">
        <f>'2-Expenditures'!C165</f>
        <v>DRIVES Programming (Out Years)</v>
      </c>
      <c r="D165" s="460"/>
      <c r="E165" s="149"/>
      <c r="F165" s="149"/>
      <c r="G165" s="149"/>
      <c r="H165" s="149"/>
      <c r="I165" s="143">
        <f>'2-Expenditures'!I165</f>
        <v>0</v>
      </c>
      <c r="J165" s="410"/>
      <c r="K165" s="153">
        <f t="shared" si="65"/>
        <v>0</v>
      </c>
      <c r="L165" s="537" t="s">
        <v>1586</v>
      </c>
      <c r="M165" s="147" t="b">
        <f t="shared" si="60"/>
        <v>1</v>
      </c>
      <c r="N165"/>
      <c r="O165" s="396">
        <f t="shared" si="61"/>
        <v>0</v>
      </c>
      <c r="P165" s="392">
        <f t="shared" si="62"/>
        <v>0</v>
      </c>
      <c r="Q165" s="392">
        <f t="shared" si="63"/>
        <v>0</v>
      </c>
      <c r="R165" s="392">
        <f t="shared" si="64"/>
        <v>0</v>
      </c>
      <c r="S165" s="393" t="str">
        <f t="shared" si="66"/>
        <v/>
      </c>
      <c r="T165" s="112"/>
      <c r="U165" s="112"/>
      <c r="V165" s="112"/>
    </row>
    <row r="166" spans="1:22" s="111" customFormat="1" ht="13.5" customHeight="1" collapsed="1" x14ac:dyDescent="0.25">
      <c r="A166" s="159" t="str">
        <f>'2-Expenditures'!A166</f>
        <v>N</v>
      </c>
      <c r="B166" s="342" t="str">
        <f ca="1">IF(A166="N",B165,IF(LEN(B165)&lt;&gt;1,"A",IFERROR(CHAR(CODE(LOOKUP(2,1/($B$153:OFFSET(B166,-1,0)&lt;&gt;""),$B$153:OFFSET(B166,-1,0)))+1),"A")))</f>
        <v>G</v>
      </c>
      <c r="C166" s="450">
        <f>'2-Expenditures'!C166</f>
        <v>0</v>
      </c>
      <c r="D166" s="460"/>
      <c r="E166" s="149"/>
      <c r="F166" s="149"/>
      <c r="G166" s="149"/>
      <c r="H166" s="149"/>
      <c r="I166" s="143">
        <f>'2-Expenditures'!I166</f>
        <v>0</v>
      </c>
      <c r="J166" s="410"/>
      <c r="K166" s="153">
        <f t="shared" si="65"/>
        <v>0</v>
      </c>
      <c r="L166" s="537" t="s">
        <v>1586</v>
      </c>
      <c r="M166" s="147" t="b">
        <f t="shared" si="60"/>
        <v>1</v>
      </c>
      <c r="N166"/>
      <c r="O166" s="396">
        <f t="shared" si="61"/>
        <v>0</v>
      </c>
      <c r="P166" s="392">
        <f t="shared" si="62"/>
        <v>0</v>
      </c>
      <c r="Q166" s="392">
        <f t="shared" si="63"/>
        <v>0</v>
      </c>
      <c r="R166" s="392">
        <f t="shared" si="64"/>
        <v>0</v>
      </c>
      <c r="S166" s="393" t="str">
        <f t="shared" si="66"/>
        <v/>
      </c>
      <c r="T166" s="112"/>
      <c r="U166" s="112"/>
      <c r="V166" s="112"/>
    </row>
    <row r="167" spans="1:22" s="111" customFormat="1" ht="13.5" customHeight="1" thickBot="1" x14ac:dyDescent="0.3">
      <c r="A167" s="159" t="str">
        <f>'2-Expenditures'!A167</f>
        <v>N</v>
      </c>
      <c r="B167" s="342" t="str">
        <f ca="1">IF(A167="N",B166,IF(LEN(B166)&lt;&gt;1,"A",IFERROR(CHAR(CODE(LOOKUP(2,1/($B$153:OFFSET(B167,-1,0)&lt;&gt;""),$B$153:OFFSET(B167,-1,0)))+1),"A")))</f>
        <v>G</v>
      </c>
      <c r="C167" s="450">
        <f>'2-Expenditures'!C167</f>
        <v>0</v>
      </c>
      <c r="D167" s="460"/>
      <c r="E167" s="149"/>
      <c r="F167" s="149"/>
      <c r="G167" s="149"/>
      <c r="H167" s="149"/>
      <c r="I167" s="143">
        <f>'2-Expenditures'!I167</f>
        <v>0</v>
      </c>
      <c r="J167" s="424"/>
      <c r="K167" s="153">
        <f t="shared" si="65"/>
        <v>0</v>
      </c>
      <c r="L167" s="537" t="s">
        <v>1586</v>
      </c>
      <c r="M167" s="147" t="b">
        <f t="shared" si="60"/>
        <v>1</v>
      </c>
      <c r="N167"/>
      <c r="O167" s="396">
        <f t="shared" si="61"/>
        <v>0</v>
      </c>
      <c r="P167" s="392">
        <f t="shared" si="62"/>
        <v>0</v>
      </c>
      <c r="Q167" s="392">
        <f t="shared" si="63"/>
        <v>0</v>
      </c>
      <c r="R167" s="392">
        <f t="shared" si="64"/>
        <v>0</v>
      </c>
      <c r="S167" s="393" t="str">
        <f t="shared" si="66"/>
        <v/>
      </c>
      <c r="T167" s="112"/>
      <c r="U167" s="112"/>
      <c r="V167" s="112"/>
    </row>
    <row r="168" spans="1:22" s="111" customFormat="1" ht="13.8" thickTop="1" x14ac:dyDescent="0.25">
      <c r="A168" s="159">
        <f>'2-Expenditures'!A168</f>
        <v>0</v>
      </c>
      <c r="B168" s="344" t="str">
        <f ca="1">IFERROR(CHAR(CODE(LOOKUP(2,1/(B154:OFFSET(B168,-1,0)&lt;&gt;""),B154:OFFSET(B168,-1,0)))+1),"A")</f>
        <v>H</v>
      </c>
      <c r="C168" s="451" t="s">
        <v>1616</v>
      </c>
      <c r="D168" s="461"/>
      <c r="E168" s="370">
        <f ca="1">SUMIFS(E154:OFFSET(E168,-1,0),$A154:OFFSET($A168,-1,0),"Y")</f>
        <v>0</v>
      </c>
      <c r="F168" s="370">
        <f ca="1">SUMIFS(F154:OFFSET(F168,-1,0),$A154:OFFSET($A168,-1,0),"Y")</f>
        <v>0</v>
      </c>
      <c r="G168" s="370">
        <f ca="1">SUMIFS(G154:OFFSET(G168,-1,0),$A154:OFFSET($A168,-1,0),"Y")</f>
        <v>0</v>
      </c>
      <c r="H168" s="370">
        <f ca="1">SUMIFS(H154:OFFSET(H168,-1,0),$A154:OFFSET($A168,-1,0),"Y")</f>
        <v>0</v>
      </c>
      <c r="I168" s="366">
        <f ca="1">SUMIFS(I154:OFFSET(I168,-1,0),$A154:OFFSET($A168,-1,0),"Y")</f>
        <v>0</v>
      </c>
      <c r="J168" s="366">
        <f ca="1">SUMIFS(J154:OFFSET(J168,-1,0),$A154:OFFSET($A168,-1,0),"Y")</f>
        <v>0</v>
      </c>
      <c r="K168" s="366">
        <f ca="1">SUMIFS(K154:OFFSET(K168,-1,0),$A154:OFFSET($A168,-1,0),"Y")</f>
        <v>0</v>
      </c>
      <c r="L168" s="370"/>
      <c r="M168" s="374" t="b">
        <f t="shared" ca="1" si="60"/>
        <v>1</v>
      </c>
      <c r="N168"/>
      <c r="O168" s="389">
        <f t="shared" ca="1" si="61"/>
        <v>0</v>
      </c>
      <c r="P168" s="389">
        <f t="shared" ca="1" si="62"/>
        <v>0</v>
      </c>
      <c r="Q168" s="389">
        <f t="shared" ca="1" si="63"/>
        <v>0</v>
      </c>
      <c r="R168" s="389">
        <f t="shared" ca="1" si="64"/>
        <v>0</v>
      </c>
      <c r="S168" s="390" t="str">
        <f t="shared" ref="S168" ca="1" si="67">IF(I168&gt;0,SUM(O168:R168)=1,"")</f>
        <v/>
      </c>
      <c r="T168" s="173" t="s">
        <v>1852</v>
      </c>
      <c r="U168" s="112"/>
      <c r="V168" s="112"/>
    </row>
    <row r="169" spans="1:22" s="111" customFormat="1" x14ac:dyDescent="0.25">
      <c r="A169" s="159">
        <f>'2-Expenditures'!A169</f>
        <v>0</v>
      </c>
      <c r="B169" s="112"/>
      <c r="C169" s="112"/>
      <c r="D169" s="112"/>
      <c r="E169" s="112"/>
      <c r="F169" s="112"/>
      <c r="G169" s="112"/>
      <c r="H169" s="112"/>
      <c r="I169" s="112"/>
      <c r="J169" s="112"/>
      <c r="K169" s="112"/>
      <c r="L169" s="535"/>
      <c r="M169" s="151"/>
      <c r="N169"/>
      <c r="O169"/>
      <c r="P169"/>
      <c r="Q169"/>
      <c r="R169"/>
      <c r="S169" s="381"/>
      <c r="T169" s="112"/>
      <c r="U169" s="112"/>
      <c r="V169" s="112"/>
    </row>
    <row r="170" spans="1:22" s="304" customFormat="1" ht="19.95" customHeight="1" x14ac:dyDescent="0.25">
      <c r="A170" s="313">
        <f>'2-Expenditures'!A170</f>
        <v>0</v>
      </c>
      <c r="B170" s="114" t="s">
        <v>1894</v>
      </c>
      <c r="C170" s="302"/>
      <c r="D170" s="302"/>
      <c r="E170" s="302"/>
      <c r="F170" s="302"/>
      <c r="G170" s="302"/>
      <c r="H170" s="302"/>
      <c r="I170" s="302"/>
      <c r="J170" s="302"/>
      <c r="K170" s="302"/>
      <c r="L170" s="363"/>
      <c r="M170" s="302"/>
      <c r="N170"/>
      <c r="O170" s="377"/>
      <c r="P170" s="377"/>
      <c r="Q170" s="377"/>
      <c r="R170" s="377"/>
      <c r="S170" s="303"/>
    </row>
    <row r="171" spans="1:22" s="111" customFormat="1" ht="26.4" x14ac:dyDescent="0.25">
      <c r="A171" s="159" t="str">
        <f>'2-Expenditures'!A171</f>
        <v>Include?</v>
      </c>
      <c r="B171" s="339" t="s">
        <v>1612</v>
      </c>
      <c r="C171" s="382" t="s">
        <v>1613</v>
      </c>
      <c r="D171" s="454"/>
      <c r="E171" s="385" t="s">
        <v>1589</v>
      </c>
      <c r="F171" s="385" t="s">
        <v>1590</v>
      </c>
      <c r="G171" s="385" t="s">
        <v>1591</v>
      </c>
      <c r="H171" s="385" t="s">
        <v>1592</v>
      </c>
      <c r="I171" s="341" t="s">
        <v>1609</v>
      </c>
      <c r="J171" s="386" t="s">
        <v>1588</v>
      </c>
      <c r="K171" s="358" t="s">
        <v>1633</v>
      </c>
      <c r="L171" s="546" t="s">
        <v>1632</v>
      </c>
      <c r="M171" s="341" t="s">
        <v>1724</v>
      </c>
      <c r="N171"/>
      <c r="O171" s="394" t="s">
        <v>1589</v>
      </c>
      <c r="P171" s="387" t="s">
        <v>1590</v>
      </c>
      <c r="Q171" s="387" t="s">
        <v>1591</v>
      </c>
      <c r="R171" s="387" t="s">
        <v>1592</v>
      </c>
      <c r="S171" s="388" t="s">
        <v>1724</v>
      </c>
      <c r="T171" s="112"/>
      <c r="U171" s="112"/>
      <c r="V171" s="112"/>
    </row>
    <row r="172" spans="1:22" s="111" customFormat="1" x14ac:dyDescent="0.25">
      <c r="A172" s="159" t="str">
        <f>'2-Expenditures'!A172</f>
        <v>Y</v>
      </c>
      <c r="B172" s="342" t="str">
        <f ca="1">IF(A172="N",B171,IF(LEN(B171)&lt;&gt;1,"A",IFERROR(CHAR(CODE(LOOKUP(2,1/($B$171:OFFSET(B172,-1,0)&lt;&gt;""),$B$171:OFFSET(B172,-1,0)))+1),"A")))</f>
        <v>A</v>
      </c>
      <c r="C172" s="452">
        <f>'2-Expenditures'!C172</f>
        <v>0</v>
      </c>
      <c r="D172" s="455"/>
      <c r="E172" s="149"/>
      <c r="F172" s="149"/>
      <c r="G172" s="149"/>
      <c r="H172" s="149"/>
      <c r="I172" s="119">
        <f>'2-Expenditures'!I172</f>
        <v>0</v>
      </c>
      <c r="J172" s="409"/>
      <c r="K172" s="153">
        <f>SUM(I172:J172)</f>
        <v>0</v>
      </c>
      <c r="L172" s="538"/>
      <c r="M172" s="147" t="b">
        <f t="shared" ref="M172:M187" si="68">SUM(E172:H172)=I172</f>
        <v>1</v>
      </c>
      <c r="N172"/>
      <c r="O172" s="396">
        <f t="shared" ref="O172:O187" si="69">IFERROR(E172/$I172,0)</f>
        <v>0</v>
      </c>
      <c r="P172" s="392">
        <f t="shared" ref="P172:P187" si="70">IFERROR(F172/$I172,0)</f>
        <v>0</v>
      </c>
      <c r="Q172" s="392">
        <f t="shared" ref="Q172:Q187" si="71">IFERROR(G172/$I172,0)</f>
        <v>0</v>
      </c>
      <c r="R172" s="392">
        <f t="shared" ref="R172:R187" si="72">IFERROR(H172/$I172,0)</f>
        <v>0</v>
      </c>
      <c r="S172" s="393" t="str">
        <f>IF(I172&gt;0,SUM(O172:R172)=1,"")</f>
        <v/>
      </c>
      <c r="T172" s="104"/>
      <c r="U172" s="112"/>
      <c r="V172" s="112"/>
    </row>
    <row r="173" spans="1:22" s="111" customFormat="1" ht="12.75" customHeight="1" x14ac:dyDescent="0.25">
      <c r="A173" s="159" t="str">
        <f>'2-Expenditures'!A173</f>
        <v>Y</v>
      </c>
      <c r="B173" s="342" t="str">
        <f ca="1">IF(A173="N",B172,IF(LEN(B172)&lt;&gt;1,"A",IFERROR(CHAR(CODE(LOOKUP(2,1/($B$171:OFFSET(B173,-1,0)&lt;&gt;""),$B$171:OFFSET(B173,-1,0)))+1),"A")))</f>
        <v>B</v>
      </c>
      <c r="C173" s="452">
        <f>'2-Expenditures'!C173</f>
        <v>0</v>
      </c>
      <c r="D173" s="455"/>
      <c r="E173" s="149"/>
      <c r="F173" s="149"/>
      <c r="G173" s="149"/>
      <c r="H173" s="149"/>
      <c r="I173" s="119">
        <f>'2-Expenditures'!I173</f>
        <v>0</v>
      </c>
      <c r="J173" s="410"/>
      <c r="K173" s="153">
        <f>SUM(I173:J173)</f>
        <v>0</v>
      </c>
      <c r="L173" s="538"/>
      <c r="M173" s="147" t="b">
        <f t="shared" si="68"/>
        <v>1</v>
      </c>
      <c r="N173"/>
      <c r="O173" s="396">
        <f t="shared" si="69"/>
        <v>0</v>
      </c>
      <c r="P173" s="392">
        <f t="shared" si="70"/>
        <v>0</v>
      </c>
      <c r="Q173" s="392">
        <f t="shared" si="71"/>
        <v>0</v>
      </c>
      <c r="R173" s="392">
        <f t="shared" si="72"/>
        <v>0</v>
      </c>
      <c r="S173" s="393" t="str">
        <f t="shared" ref="S173:S186" si="73">IF(I173&gt;0,SUM(O173:R173)=1,"")</f>
        <v/>
      </c>
      <c r="T173" s="104"/>
      <c r="U173" s="112"/>
      <c r="V173" s="112"/>
    </row>
    <row r="174" spans="1:22" s="111" customFormat="1" ht="12.75" customHeight="1" x14ac:dyDescent="0.25">
      <c r="A174" s="159" t="str">
        <f>'2-Expenditures'!A174</f>
        <v>Y</v>
      </c>
      <c r="B174" s="342" t="str">
        <f ca="1">IF(A174="N",B173,IF(LEN(B173)&lt;&gt;1,"A",IFERROR(CHAR(CODE(LOOKUP(2,1/($B$171:OFFSET(B174,-1,0)&lt;&gt;""),$B$171:OFFSET(B174,-1,0)))+1),"A")))</f>
        <v>C</v>
      </c>
      <c r="C174" s="452">
        <f>'2-Expenditures'!C174</f>
        <v>0</v>
      </c>
      <c r="D174" s="455"/>
      <c r="E174" s="149"/>
      <c r="F174" s="149"/>
      <c r="G174" s="149"/>
      <c r="H174" s="149"/>
      <c r="I174" s="119">
        <f>'2-Expenditures'!I174</f>
        <v>0</v>
      </c>
      <c r="J174" s="410"/>
      <c r="K174" s="153">
        <f>SUM(I174:J174)</f>
        <v>0</v>
      </c>
      <c r="L174" s="538"/>
      <c r="M174" s="147" t="b">
        <f t="shared" si="68"/>
        <v>1</v>
      </c>
      <c r="N174"/>
      <c r="O174" s="396">
        <f t="shared" si="69"/>
        <v>0</v>
      </c>
      <c r="P174" s="392">
        <f t="shared" si="70"/>
        <v>0</v>
      </c>
      <c r="Q174" s="392">
        <f t="shared" si="71"/>
        <v>0</v>
      </c>
      <c r="R174" s="392">
        <f t="shared" si="72"/>
        <v>0</v>
      </c>
      <c r="S174" s="393" t="str">
        <f t="shared" si="73"/>
        <v/>
      </c>
      <c r="T174" s="112"/>
      <c r="U174" s="112"/>
      <c r="V174" s="112"/>
    </row>
    <row r="175" spans="1:22" s="111" customFormat="1" ht="12.75" customHeight="1" x14ac:dyDescent="0.25">
      <c r="A175" s="159" t="str">
        <f>'2-Expenditures'!A175</f>
        <v>Y</v>
      </c>
      <c r="B175" s="342" t="str">
        <f ca="1">IF(A175="N",B174,IF(LEN(B174)&lt;&gt;1,"A",IFERROR(CHAR(CODE(LOOKUP(2,1/($B$171:OFFSET(B175,-1,0)&lt;&gt;""),$B$171:OFFSET(B175,-1,0)))+1),"A")))</f>
        <v>D</v>
      </c>
      <c r="C175" s="452">
        <f>'2-Expenditures'!C175</f>
        <v>0</v>
      </c>
      <c r="D175" s="455"/>
      <c r="E175" s="149"/>
      <c r="F175" s="149"/>
      <c r="G175" s="149"/>
      <c r="H175" s="149"/>
      <c r="I175" s="119">
        <f>'2-Expenditures'!I175</f>
        <v>0</v>
      </c>
      <c r="J175" s="410"/>
      <c r="K175" s="153">
        <f>SUM(I175:J175)</f>
        <v>0</v>
      </c>
      <c r="L175" s="538"/>
      <c r="M175" s="147" t="b">
        <f t="shared" si="68"/>
        <v>1</v>
      </c>
      <c r="N175"/>
      <c r="O175" s="396">
        <f t="shared" si="69"/>
        <v>0</v>
      </c>
      <c r="P175" s="392">
        <f t="shared" si="70"/>
        <v>0</v>
      </c>
      <c r="Q175" s="392">
        <f t="shared" si="71"/>
        <v>0</v>
      </c>
      <c r="R175" s="392">
        <f t="shared" si="72"/>
        <v>0</v>
      </c>
      <c r="S175" s="393" t="str">
        <f t="shared" si="73"/>
        <v/>
      </c>
      <c r="T175" s="112"/>
      <c r="U175" s="112"/>
      <c r="V175" s="112"/>
    </row>
    <row r="176" spans="1:22" s="111" customFormat="1" ht="13.5" customHeight="1" thickBot="1" x14ac:dyDescent="0.3">
      <c r="A176" s="159" t="str">
        <f>'2-Expenditures'!A176</f>
        <v>Y</v>
      </c>
      <c r="B176" s="342" t="str">
        <f ca="1">IF(A176="N",B175,IF(LEN(B175)&lt;&gt;1,"A",IFERROR(CHAR(CODE(LOOKUP(2,1/($B$171:OFFSET(B176,-1,0)&lt;&gt;""),$B$171:OFFSET(B176,-1,0)))+1),"A")))</f>
        <v>E</v>
      </c>
      <c r="C176" s="452">
        <f>'2-Expenditures'!C176</f>
        <v>0</v>
      </c>
      <c r="D176" s="455"/>
      <c r="E176" s="149"/>
      <c r="F176" s="149"/>
      <c r="G176" s="149"/>
      <c r="H176" s="149"/>
      <c r="I176" s="119">
        <f>'2-Expenditures'!I176</f>
        <v>0</v>
      </c>
      <c r="J176" s="410"/>
      <c r="K176" s="153">
        <f>SUM(I176:J176)</f>
        <v>0</v>
      </c>
      <c r="L176" s="538"/>
      <c r="M176" s="147" t="b">
        <f t="shared" si="68"/>
        <v>1</v>
      </c>
      <c r="N176"/>
      <c r="O176" s="396">
        <f t="shared" si="69"/>
        <v>0</v>
      </c>
      <c r="P176" s="392">
        <f t="shared" si="70"/>
        <v>0</v>
      </c>
      <c r="Q176" s="392">
        <f t="shared" si="71"/>
        <v>0</v>
      </c>
      <c r="R176" s="392">
        <f t="shared" si="72"/>
        <v>0</v>
      </c>
      <c r="S176" s="393" t="str">
        <f t="shared" si="73"/>
        <v/>
      </c>
      <c r="T176" s="112"/>
      <c r="U176" s="112"/>
      <c r="V176" s="112"/>
    </row>
    <row r="177" spans="1:22" s="111" customFormat="1" ht="13.5" hidden="1" customHeight="1" outlineLevel="1" x14ac:dyDescent="0.25">
      <c r="A177" s="159" t="str">
        <f>'2-Expenditures'!A177</f>
        <v>N</v>
      </c>
      <c r="B177" s="342" t="str">
        <f ca="1">IF(A177="N",B176,IF(LEN(B176)&lt;&gt;1,"A",IFERROR(CHAR(CODE(LOOKUP(2,1/($B$171:OFFSET(B177,-1,0)&lt;&gt;""),$B$171:OFFSET(B177,-1,0)))+1),"A")))</f>
        <v>E</v>
      </c>
      <c r="C177" s="452">
        <f>'2-Expenditures'!C177</f>
        <v>0</v>
      </c>
      <c r="D177" s="455"/>
      <c r="E177" s="149"/>
      <c r="F177" s="149"/>
      <c r="G177" s="149"/>
      <c r="H177" s="149"/>
      <c r="I177" s="119">
        <f>'2-Expenditures'!I177</f>
        <v>0</v>
      </c>
      <c r="J177" s="410"/>
      <c r="K177" s="153">
        <f t="shared" ref="K177:K186" si="74">SUM(I177:J177)</f>
        <v>0</v>
      </c>
      <c r="L177" s="538"/>
      <c r="M177" s="147" t="b">
        <f t="shared" si="68"/>
        <v>1</v>
      </c>
      <c r="N177"/>
      <c r="O177" s="396">
        <f t="shared" si="69"/>
        <v>0</v>
      </c>
      <c r="P177" s="392">
        <f t="shared" si="70"/>
        <v>0</v>
      </c>
      <c r="Q177" s="392">
        <f t="shared" si="71"/>
        <v>0</v>
      </c>
      <c r="R177" s="392">
        <f t="shared" si="72"/>
        <v>0</v>
      </c>
      <c r="S177" s="393" t="str">
        <f t="shared" si="73"/>
        <v/>
      </c>
      <c r="T177" s="112"/>
      <c r="U177" s="112"/>
      <c r="V177" s="112"/>
    </row>
    <row r="178" spans="1:22" s="111" customFormat="1" ht="13.5" hidden="1" customHeight="1" outlineLevel="1" x14ac:dyDescent="0.25">
      <c r="A178" s="159" t="str">
        <f>'2-Expenditures'!A178</f>
        <v>N</v>
      </c>
      <c r="B178" s="342" t="str">
        <f ca="1">IF(A178="N",B177,IF(LEN(B177)&lt;&gt;1,"A",IFERROR(CHAR(CODE(LOOKUP(2,1/($B$171:OFFSET(B178,-1,0)&lt;&gt;""),$B$171:OFFSET(B178,-1,0)))+1),"A")))</f>
        <v>E</v>
      </c>
      <c r="C178" s="452">
        <f>'2-Expenditures'!C178</f>
        <v>0</v>
      </c>
      <c r="D178" s="455"/>
      <c r="E178" s="149"/>
      <c r="F178" s="149"/>
      <c r="G178" s="149"/>
      <c r="H178" s="149"/>
      <c r="I178" s="119">
        <f>'2-Expenditures'!I178</f>
        <v>0</v>
      </c>
      <c r="J178" s="410"/>
      <c r="K178" s="153">
        <f t="shared" si="74"/>
        <v>0</v>
      </c>
      <c r="L178" s="538"/>
      <c r="M178" s="147" t="b">
        <f t="shared" si="68"/>
        <v>1</v>
      </c>
      <c r="N178"/>
      <c r="O178" s="396">
        <f t="shared" si="69"/>
        <v>0</v>
      </c>
      <c r="P178" s="392">
        <f t="shared" si="70"/>
        <v>0</v>
      </c>
      <c r="Q178" s="392">
        <f t="shared" si="71"/>
        <v>0</v>
      </c>
      <c r="R178" s="392">
        <f t="shared" si="72"/>
        <v>0</v>
      </c>
      <c r="S178" s="393" t="str">
        <f t="shared" si="73"/>
        <v/>
      </c>
      <c r="T178" s="112"/>
      <c r="U178" s="112"/>
      <c r="V178" s="112"/>
    </row>
    <row r="179" spans="1:22" s="111" customFormat="1" ht="13.5" hidden="1" customHeight="1" outlineLevel="1" x14ac:dyDescent="0.25">
      <c r="A179" s="159" t="str">
        <f>'2-Expenditures'!A179</f>
        <v>N</v>
      </c>
      <c r="B179" s="342" t="str">
        <f ca="1">IF(A179="N",B178,IF(LEN(B178)&lt;&gt;1,"A",IFERROR(CHAR(CODE(LOOKUP(2,1/($B$171:OFFSET(B179,-1,0)&lt;&gt;""),$B$171:OFFSET(B179,-1,0)))+1),"A")))</f>
        <v>E</v>
      </c>
      <c r="C179" s="452">
        <f>'2-Expenditures'!C179</f>
        <v>0</v>
      </c>
      <c r="D179" s="455"/>
      <c r="E179" s="149"/>
      <c r="F179" s="149"/>
      <c r="G179" s="149"/>
      <c r="H179" s="149"/>
      <c r="I179" s="119">
        <f>'2-Expenditures'!I179</f>
        <v>0</v>
      </c>
      <c r="J179" s="410"/>
      <c r="K179" s="153">
        <f t="shared" si="74"/>
        <v>0</v>
      </c>
      <c r="L179" s="538"/>
      <c r="M179" s="147" t="b">
        <f t="shared" si="68"/>
        <v>1</v>
      </c>
      <c r="N179"/>
      <c r="O179" s="396">
        <f t="shared" si="69"/>
        <v>0</v>
      </c>
      <c r="P179" s="392">
        <f t="shared" si="70"/>
        <v>0</v>
      </c>
      <c r="Q179" s="392">
        <f t="shared" si="71"/>
        <v>0</v>
      </c>
      <c r="R179" s="392">
        <f t="shared" si="72"/>
        <v>0</v>
      </c>
      <c r="S179" s="393" t="str">
        <f t="shared" si="73"/>
        <v/>
      </c>
      <c r="T179" s="112"/>
      <c r="U179" s="112"/>
      <c r="V179" s="112"/>
    </row>
    <row r="180" spans="1:22" s="111" customFormat="1" ht="13.5" hidden="1" customHeight="1" outlineLevel="1" x14ac:dyDescent="0.25">
      <c r="A180" s="159" t="str">
        <f>'2-Expenditures'!A180</f>
        <v>N</v>
      </c>
      <c r="B180" s="342" t="str">
        <f ca="1">IF(A180="N",B179,IF(LEN(B179)&lt;&gt;1,"A",IFERROR(CHAR(CODE(LOOKUP(2,1/($B$171:OFFSET(B180,-1,0)&lt;&gt;""),$B$171:OFFSET(B180,-1,0)))+1),"A")))</f>
        <v>E</v>
      </c>
      <c r="C180" s="452">
        <f>'2-Expenditures'!C180</f>
        <v>0</v>
      </c>
      <c r="D180" s="455"/>
      <c r="E180" s="149"/>
      <c r="F180" s="149"/>
      <c r="G180" s="149"/>
      <c r="H180" s="149"/>
      <c r="I180" s="119">
        <f>'2-Expenditures'!I180</f>
        <v>0</v>
      </c>
      <c r="J180" s="410"/>
      <c r="K180" s="153">
        <f t="shared" si="74"/>
        <v>0</v>
      </c>
      <c r="L180" s="538"/>
      <c r="M180" s="147" t="b">
        <f t="shared" si="68"/>
        <v>1</v>
      </c>
      <c r="N180"/>
      <c r="O180" s="396">
        <f t="shared" si="69"/>
        <v>0</v>
      </c>
      <c r="P180" s="392">
        <f t="shared" si="70"/>
        <v>0</v>
      </c>
      <c r="Q180" s="392">
        <f t="shared" si="71"/>
        <v>0</v>
      </c>
      <c r="R180" s="392">
        <f t="shared" si="72"/>
        <v>0</v>
      </c>
      <c r="S180" s="393" t="str">
        <f t="shared" si="73"/>
        <v/>
      </c>
      <c r="T180" s="112"/>
      <c r="U180" s="112"/>
      <c r="V180" s="112"/>
    </row>
    <row r="181" spans="1:22" s="111" customFormat="1" ht="13.5" hidden="1" customHeight="1" outlineLevel="1" x14ac:dyDescent="0.25">
      <c r="A181" s="159" t="str">
        <f>'2-Expenditures'!A181</f>
        <v>N</v>
      </c>
      <c r="B181" s="342" t="str">
        <f ca="1">IF(A181="N",B180,IF(LEN(B180)&lt;&gt;1,"A",IFERROR(CHAR(CODE(LOOKUP(2,1/($B$171:OFFSET(B181,-1,0)&lt;&gt;""),$B$171:OFFSET(B181,-1,0)))+1),"A")))</f>
        <v>E</v>
      </c>
      <c r="C181" s="452">
        <f>'2-Expenditures'!C181</f>
        <v>0</v>
      </c>
      <c r="D181" s="455"/>
      <c r="E181" s="149"/>
      <c r="F181" s="149"/>
      <c r="G181" s="149"/>
      <c r="H181" s="149"/>
      <c r="I181" s="119">
        <f>'2-Expenditures'!I181</f>
        <v>0</v>
      </c>
      <c r="J181" s="410"/>
      <c r="K181" s="153">
        <f t="shared" si="74"/>
        <v>0</v>
      </c>
      <c r="L181" s="538"/>
      <c r="M181" s="147" t="b">
        <f t="shared" si="68"/>
        <v>1</v>
      </c>
      <c r="N181"/>
      <c r="O181" s="396">
        <f t="shared" si="69"/>
        <v>0</v>
      </c>
      <c r="P181" s="392">
        <f t="shared" si="70"/>
        <v>0</v>
      </c>
      <c r="Q181" s="392">
        <f t="shared" si="71"/>
        <v>0</v>
      </c>
      <c r="R181" s="392">
        <f t="shared" si="72"/>
        <v>0</v>
      </c>
      <c r="S181" s="393" t="str">
        <f t="shared" si="73"/>
        <v/>
      </c>
      <c r="T181" s="112"/>
      <c r="U181" s="112"/>
      <c r="V181" s="112"/>
    </row>
    <row r="182" spans="1:22" s="111" customFormat="1" ht="13.5" hidden="1" customHeight="1" outlineLevel="1" x14ac:dyDescent="0.25">
      <c r="A182" s="159" t="str">
        <f>'2-Expenditures'!A182</f>
        <v>N</v>
      </c>
      <c r="B182" s="342" t="str">
        <f ca="1">IF(A182="N",B181,IF(LEN(B181)&lt;&gt;1,"A",IFERROR(CHAR(CODE(LOOKUP(2,1/($B$171:OFFSET(B182,-1,0)&lt;&gt;""),$B$171:OFFSET(B182,-1,0)))+1),"A")))</f>
        <v>E</v>
      </c>
      <c r="C182" s="452">
        <f>'2-Expenditures'!C182</f>
        <v>0</v>
      </c>
      <c r="D182" s="455"/>
      <c r="E182" s="149"/>
      <c r="F182" s="149"/>
      <c r="G182" s="149"/>
      <c r="H182" s="149"/>
      <c r="I182" s="119">
        <f>'2-Expenditures'!I182</f>
        <v>0</v>
      </c>
      <c r="J182" s="410"/>
      <c r="K182" s="153">
        <f t="shared" si="74"/>
        <v>0</v>
      </c>
      <c r="L182" s="538"/>
      <c r="M182" s="147" t="b">
        <f t="shared" si="68"/>
        <v>1</v>
      </c>
      <c r="N182"/>
      <c r="O182" s="396">
        <f t="shared" si="69"/>
        <v>0</v>
      </c>
      <c r="P182" s="392">
        <f t="shared" si="70"/>
        <v>0</v>
      </c>
      <c r="Q182" s="392">
        <f t="shared" si="71"/>
        <v>0</v>
      </c>
      <c r="R182" s="392">
        <f t="shared" si="72"/>
        <v>0</v>
      </c>
      <c r="S182" s="393" t="str">
        <f t="shared" si="73"/>
        <v/>
      </c>
      <c r="T182" s="112"/>
      <c r="U182" s="112"/>
      <c r="V182" s="112"/>
    </row>
    <row r="183" spans="1:22" s="111" customFormat="1" ht="13.5" hidden="1" customHeight="1" outlineLevel="1" x14ac:dyDescent="0.25">
      <c r="A183" s="159" t="str">
        <f>'2-Expenditures'!A183</f>
        <v>N</v>
      </c>
      <c r="B183" s="342" t="str">
        <f ca="1">IF(A183="N",B182,IF(LEN(B182)&lt;&gt;1,"A",IFERROR(CHAR(CODE(LOOKUP(2,1/($B$171:OFFSET(B183,-1,0)&lt;&gt;""),$B$171:OFFSET(B183,-1,0)))+1),"A")))</f>
        <v>E</v>
      </c>
      <c r="C183" s="452">
        <f>'2-Expenditures'!C183</f>
        <v>0</v>
      </c>
      <c r="D183" s="455"/>
      <c r="E183" s="149"/>
      <c r="F183" s="149"/>
      <c r="G183" s="149"/>
      <c r="H183" s="149"/>
      <c r="I183" s="119">
        <f>'2-Expenditures'!I183</f>
        <v>0</v>
      </c>
      <c r="J183" s="410"/>
      <c r="K183" s="153">
        <f t="shared" si="74"/>
        <v>0</v>
      </c>
      <c r="L183" s="538"/>
      <c r="M183" s="147" t="b">
        <f t="shared" si="68"/>
        <v>1</v>
      </c>
      <c r="N183"/>
      <c r="O183" s="396">
        <f t="shared" si="69"/>
        <v>0</v>
      </c>
      <c r="P183" s="392">
        <f t="shared" si="70"/>
        <v>0</v>
      </c>
      <c r="Q183" s="392">
        <f t="shared" si="71"/>
        <v>0</v>
      </c>
      <c r="R183" s="392">
        <f t="shared" si="72"/>
        <v>0</v>
      </c>
      <c r="S183" s="393" t="str">
        <f t="shared" si="73"/>
        <v/>
      </c>
      <c r="T183" s="112"/>
      <c r="U183" s="112"/>
      <c r="V183" s="112"/>
    </row>
    <row r="184" spans="1:22" s="111" customFormat="1" ht="13.5" hidden="1" customHeight="1" outlineLevel="1" x14ac:dyDescent="0.25">
      <c r="A184" s="159" t="str">
        <f>'2-Expenditures'!A184</f>
        <v>N</v>
      </c>
      <c r="B184" s="342" t="str">
        <f ca="1">IF(A184="N",B183,IF(LEN(B183)&lt;&gt;1,"A",IFERROR(CHAR(CODE(LOOKUP(2,1/($B$171:OFFSET(B184,-1,0)&lt;&gt;""),$B$171:OFFSET(B184,-1,0)))+1),"A")))</f>
        <v>E</v>
      </c>
      <c r="C184" s="452">
        <f>'2-Expenditures'!C184</f>
        <v>0</v>
      </c>
      <c r="D184" s="455"/>
      <c r="E184" s="149"/>
      <c r="F184" s="149"/>
      <c r="G184" s="149"/>
      <c r="H184" s="149"/>
      <c r="I184" s="119">
        <f>'2-Expenditures'!I184</f>
        <v>0</v>
      </c>
      <c r="J184" s="410"/>
      <c r="K184" s="153">
        <f t="shared" si="74"/>
        <v>0</v>
      </c>
      <c r="L184" s="538"/>
      <c r="M184" s="147" t="b">
        <f t="shared" si="68"/>
        <v>1</v>
      </c>
      <c r="N184"/>
      <c r="O184" s="396">
        <f t="shared" si="69"/>
        <v>0</v>
      </c>
      <c r="P184" s="392">
        <f t="shared" si="70"/>
        <v>0</v>
      </c>
      <c r="Q184" s="392">
        <f t="shared" si="71"/>
        <v>0</v>
      </c>
      <c r="R184" s="392">
        <f t="shared" si="72"/>
        <v>0</v>
      </c>
      <c r="S184" s="393" t="str">
        <f t="shared" si="73"/>
        <v/>
      </c>
      <c r="T184" s="112"/>
      <c r="U184" s="112"/>
      <c r="V184" s="112"/>
    </row>
    <row r="185" spans="1:22" s="111" customFormat="1" ht="13.5" hidden="1" customHeight="1" outlineLevel="1" x14ac:dyDescent="0.25">
      <c r="A185" s="159" t="str">
        <f>'2-Expenditures'!A185</f>
        <v>N</v>
      </c>
      <c r="B185" s="342" t="str">
        <f ca="1">IF(A185="N",B184,IF(LEN(B184)&lt;&gt;1,"A",IFERROR(CHAR(CODE(LOOKUP(2,1/($B$171:OFFSET(B185,-1,0)&lt;&gt;""),$B$171:OFFSET(B185,-1,0)))+1),"A")))</f>
        <v>E</v>
      </c>
      <c r="C185" s="452">
        <f>'2-Expenditures'!C185</f>
        <v>0</v>
      </c>
      <c r="D185" s="455"/>
      <c r="E185" s="149"/>
      <c r="F185" s="149"/>
      <c r="G185" s="149"/>
      <c r="H185" s="149"/>
      <c r="I185" s="119">
        <f>'2-Expenditures'!I185</f>
        <v>0</v>
      </c>
      <c r="J185" s="410"/>
      <c r="K185" s="153">
        <f t="shared" si="74"/>
        <v>0</v>
      </c>
      <c r="L185" s="538"/>
      <c r="M185" s="147" t="b">
        <f t="shared" si="68"/>
        <v>1</v>
      </c>
      <c r="N185"/>
      <c r="O185" s="396">
        <f t="shared" si="69"/>
        <v>0</v>
      </c>
      <c r="P185" s="392">
        <f t="shared" si="70"/>
        <v>0</v>
      </c>
      <c r="Q185" s="392">
        <f t="shared" si="71"/>
        <v>0</v>
      </c>
      <c r="R185" s="392">
        <f t="shared" si="72"/>
        <v>0</v>
      </c>
      <c r="S185" s="393" t="str">
        <f t="shared" si="73"/>
        <v/>
      </c>
      <c r="T185" s="112"/>
      <c r="U185" s="112"/>
      <c r="V185" s="112"/>
    </row>
    <row r="186" spans="1:22" s="111" customFormat="1" ht="13.5" hidden="1" customHeight="1" outlineLevel="1" thickBot="1" x14ac:dyDescent="0.3">
      <c r="A186" s="159" t="str">
        <f>'2-Expenditures'!A186</f>
        <v>N</v>
      </c>
      <c r="B186" s="342" t="str">
        <f ca="1">IF(A186="N",B185,IF(LEN(B185)&lt;&gt;1,"A",IFERROR(CHAR(CODE(LOOKUP(2,1/($B$171:OFFSET(B186,-1,0)&lt;&gt;""),$B$171:OFFSET(B186,-1,0)))+1),"A")))</f>
        <v>E</v>
      </c>
      <c r="C186" s="452">
        <f>'2-Expenditures'!C186</f>
        <v>0</v>
      </c>
      <c r="D186" s="455"/>
      <c r="E186" s="149"/>
      <c r="F186" s="149"/>
      <c r="G186" s="149"/>
      <c r="H186" s="149"/>
      <c r="I186" s="119">
        <f>'2-Expenditures'!I186</f>
        <v>0</v>
      </c>
      <c r="J186" s="410"/>
      <c r="K186" s="153">
        <f t="shared" si="74"/>
        <v>0</v>
      </c>
      <c r="L186" s="538"/>
      <c r="M186" s="147" t="b">
        <f t="shared" si="68"/>
        <v>1</v>
      </c>
      <c r="N186"/>
      <c r="O186" s="396">
        <f t="shared" si="69"/>
        <v>0</v>
      </c>
      <c r="P186" s="392">
        <f t="shared" si="70"/>
        <v>0</v>
      </c>
      <c r="Q186" s="392">
        <f t="shared" si="71"/>
        <v>0</v>
      </c>
      <c r="R186" s="392">
        <f t="shared" si="72"/>
        <v>0</v>
      </c>
      <c r="S186" s="393" t="str">
        <f t="shared" si="73"/>
        <v/>
      </c>
      <c r="T186" s="112"/>
      <c r="U186" s="112"/>
      <c r="V186" s="112"/>
    </row>
    <row r="187" spans="1:22" s="111" customFormat="1" ht="13.8" collapsed="1" thickTop="1" x14ac:dyDescent="0.25">
      <c r="A187" s="159">
        <f>'2-Expenditures'!A187</f>
        <v>0</v>
      </c>
      <c r="B187" s="344" t="str">
        <f ca="1">IFERROR(CHAR(CODE(LOOKUP(2,1/(B172:OFFSET(B187,-1,0)&lt;&gt;""),B172:OFFSET(B187,-1,0)))+1),"A")</f>
        <v>F</v>
      </c>
      <c r="C187" s="453" t="s">
        <v>1700</v>
      </c>
      <c r="D187" s="456"/>
      <c r="E187" s="370">
        <f ca="1">SUMIFS(E172:OFFSET(E187,-1,0),$A172:OFFSET($A187,-1,0),"Y")</f>
        <v>0</v>
      </c>
      <c r="F187" s="370">
        <f ca="1">SUMIFS(F172:OFFSET(F187,-1,0),$A172:OFFSET($A187,-1,0),"Y")</f>
        <v>0</v>
      </c>
      <c r="G187" s="370">
        <f ca="1">SUMIFS(G172:OFFSET(G187,-1,0),$A172:OFFSET($A187,-1,0),"Y")</f>
        <v>0</v>
      </c>
      <c r="H187" s="370">
        <f ca="1">SUMIFS(H172:OFFSET(H187,-1,0),$A172:OFFSET($A187,-1,0),"Y")</f>
        <v>0</v>
      </c>
      <c r="I187" s="370">
        <f ca="1">SUMIFS(I172:OFFSET(I187,-1,0),$A172:OFFSET($A187,-1,0),"Y")</f>
        <v>0</v>
      </c>
      <c r="J187" s="422"/>
      <c r="K187" s="348">
        <f ca="1">SUMIFS(K172:OFFSET(K187,-1,0),$A172:OFFSET($A187,-1,0),"Y")</f>
        <v>0</v>
      </c>
      <c r="L187" s="370"/>
      <c r="M187" s="374" t="b">
        <f t="shared" ca="1" si="68"/>
        <v>1</v>
      </c>
      <c r="N187"/>
      <c r="O187" s="389">
        <f t="shared" ca="1" si="69"/>
        <v>0</v>
      </c>
      <c r="P187" s="389">
        <f t="shared" ca="1" si="70"/>
        <v>0</v>
      </c>
      <c r="Q187" s="389">
        <f t="shared" ca="1" si="71"/>
        <v>0</v>
      </c>
      <c r="R187" s="389">
        <f t="shared" ca="1" si="72"/>
        <v>0</v>
      </c>
      <c r="S187" s="390" t="str">
        <f t="shared" ref="S187" ca="1" si="75">IF(I187&gt;0,SUM(O187:R187)=1,"")</f>
        <v/>
      </c>
      <c r="T187" s="173" t="s">
        <v>1853</v>
      </c>
      <c r="U187" s="112"/>
      <c r="V187" s="112"/>
    </row>
    <row r="188" spans="1:22" x14ac:dyDescent="0.25">
      <c r="A188" s="159">
        <f>'2-Expenditures'!A188</f>
        <v>0</v>
      </c>
      <c r="M188" s="151"/>
      <c r="O188" s="152"/>
      <c r="P188" s="152"/>
      <c r="Q188" s="152"/>
      <c r="R188" s="152"/>
      <c r="S188" s="151"/>
    </row>
    <row r="189" spans="1:22" x14ac:dyDescent="0.25">
      <c r="A189" s="159">
        <f>'2-Expenditures'!A189</f>
        <v>0</v>
      </c>
      <c r="B189" s="100" t="s">
        <v>1575</v>
      </c>
      <c r="C189" s="309" t="s">
        <v>1702</v>
      </c>
      <c r="M189" s="151"/>
      <c r="S189" s="151"/>
    </row>
    <row r="190" spans="1:22" ht="15.6" hidden="1" outlineLevel="1" x14ac:dyDescent="0.25">
      <c r="A190" s="159">
        <f>'2-Expenditures'!A190</f>
        <v>0</v>
      </c>
      <c r="B190" s="117" t="s">
        <v>1575</v>
      </c>
      <c r="C190" s="117" t="str">
        <f>INDEX('Salary and Cost Data'!$AF$2:$AJ$2,MATCH(B190,'Salary and Cost Data'!$AF$5:$AJ$5,0))</f>
        <v>FY 2027-28</v>
      </c>
      <c r="D190" s="117"/>
      <c r="E190" s="117"/>
      <c r="F190" s="117"/>
      <c r="G190" s="117"/>
      <c r="H190" s="117"/>
      <c r="I190" s="117"/>
      <c r="J190" s="117"/>
      <c r="K190" s="117"/>
      <c r="L190" s="117"/>
      <c r="M190" s="117"/>
      <c r="N190" s="117"/>
      <c r="S190" s="148"/>
    </row>
    <row r="191" spans="1:22" ht="15.6" hidden="1" outlineLevel="1" x14ac:dyDescent="0.25">
      <c r="A191" s="159">
        <f>'2-Expenditures'!A191</f>
        <v>0</v>
      </c>
      <c r="B191" s="118"/>
      <c r="C191" s="116"/>
      <c r="S191" s="380"/>
    </row>
    <row r="192" spans="1:22" s="304" customFormat="1" ht="19.95" hidden="1" customHeight="1" outlineLevel="1" x14ac:dyDescent="0.25">
      <c r="A192" s="313">
        <f>'2-Expenditures'!A192</f>
        <v>0</v>
      </c>
      <c r="B192" s="114" t="s">
        <v>1618</v>
      </c>
      <c r="C192" s="363"/>
      <c r="D192" s="363"/>
      <c r="E192" s="363"/>
      <c r="F192" s="363"/>
      <c r="G192" s="363"/>
      <c r="H192" s="363"/>
      <c r="I192" s="363"/>
      <c r="J192" s="363"/>
      <c r="K192" s="363"/>
      <c r="L192" s="363"/>
      <c r="M192" s="363"/>
      <c r="N192"/>
      <c r="S192" s="303"/>
      <c r="T192" s="301"/>
    </row>
    <row r="193" spans="1:22" ht="26.4" hidden="1" outlineLevel="1" x14ac:dyDescent="0.25">
      <c r="A193" s="159" t="str">
        <f>'2-Expenditures'!A193</f>
        <v>Include?</v>
      </c>
      <c r="B193" s="343" t="s">
        <v>1612</v>
      </c>
      <c r="C193" s="358" t="s">
        <v>1583</v>
      </c>
      <c r="D193" s="358" t="s">
        <v>1584</v>
      </c>
      <c r="E193" s="385" t="s">
        <v>1589</v>
      </c>
      <c r="F193" s="385" t="s">
        <v>1590</v>
      </c>
      <c r="G193" s="385" t="s">
        <v>1591</v>
      </c>
      <c r="H193" s="385" t="s">
        <v>1592</v>
      </c>
      <c r="I193" s="358" t="s">
        <v>1609</v>
      </c>
      <c r="J193" s="386" t="s">
        <v>1588</v>
      </c>
      <c r="K193" s="358" t="s">
        <v>1633</v>
      </c>
      <c r="L193" s="536" t="s">
        <v>1632</v>
      </c>
      <c r="M193" s="343" t="s">
        <v>1724</v>
      </c>
      <c r="O193" s="387" t="s">
        <v>1589</v>
      </c>
      <c r="P193" s="387" t="s">
        <v>1590</v>
      </c>
      <c r="Q193" s="387" t="s">
        <v>1591</v>
      </c>
      <c r="R193" s="387" t="s">
        <v>1592</v>
      </c>
      <c r="S193" s="388" t="s">
        <v>1724</v>
      </c>
    </row>
    <row r="194" spans="1:22" hidden="1" outlineLevel="1" x14ac:dyDescent="0.25">
      <c r="A194" s="159" t="str">
        <f>'2-Expenditures'!A194</f>
        <v>Y</v>
      </c>
      <c r="B194" s="258" t="str">
        <f ca="1">IF(A194="N",B193,IF(LEN(B193)&lt;&gt;1,"A",IFERROR(CHAR(CODE(LOOKUP(2,1/($B$193:OFFSET(B194,-1,0)&lt;&gt;""),$B$193:OFFSET(B194,-1,0)))+1),"A")))</f>
        <v>A</v>
      </c>
      <c r="C194" s="139">
        <f>'2-Expenditures'!C194</f>
        <v>0</v>
      </c>
      <c r="D194" s="140">
        <f>'2-Expenditures'!E194</f>
        <v>0</v>
      </c>
      <c r="E194" s="149"/>
      <c r="F194" s="149"/>
      <c r="G194" s="149"/>
      <c r="H194" s="149"/>
      <c r="I194" s="144">
        <f>'2-Expenditures'!I194</f>
        <v>0</v>
      </c>
      <c r="J194" s="409"/>
      <c r="K194" s="153">
        <f>SUM(I194:J194)</f>
        <v>0</v>
      </c>
      <c r="L194" s="539" t="s">
        <v>1937</v>
      </c>
      <c r="M194" s="383" t="b">
        <f>SUM(E194:H194)=I194</f>
        <v>1</v>
      </c>
      <c r="O194" s="389">
        <f t="shared" ref="O194:O209" si="76">IFERROR(E194/$I194,0)</f>
        <v>0</v>
      </c>
      <c r="P194" s="389">
        <f t="shared" ref="P194:P209" si="77">IFERROR(F194/$I194,0)</f>
        <v>0</v>
      </c>
      <c r="Q194" s="389">
        <f t="shared" ref="Q194:Q209" si="78">IFERROR(G194/$I194,0)</f>
        <v>0</v>
      </c>
      <c r="R194" s="389">
        <f t="shared" ref="R194:R209" si="79">IFERROR(H194/$I194,0)</f>
        <v>0</v>
      </c>
      <c r="S194" s="390" t="str">
        <f>IF(I194&gt;0,SUM(O194:R194)=1,"")</f>
        <v/>
      </c>
      <c r="U194" s="150"/>
      <c r="V194" s="150"/>
    </row>
    <row r="195" spans="1:22" hidden="1" outlineLevel="1" x14ac:dyDescent="0.25">
      <c r="A195" s="159" t="str">
        <f>'2-Expenditures'!A195</f>
        <v>Y</v>
      </c>
      <c r="B195" s="258" t="str">
        <f ca="1">IF(A195="N",B194,IF(LEN(B194)&lt;&gt;1,"A",IFERROR(CHAR(CODE(LOOKUP(2,1/($B$193:OFFSET(B195,-1,0)&lt;&gt;""),$B$193:OFFSET(B195,-1,0)))+1),"A")))</f>
        <v>B</v>
      </c>
      <c r="C195" s="139">
        <f>'2-Expenditures'!C195</f>
        <v>0</v>
      </c>
      <c r="D195" s="140">
        <f>'2-Expenditures'!E195</f>
        <v>0</v>
      </c>
      <c r="E195" s="149"/>
      <c r="F195" s="149"/>
      <c r="G195" s="149"/>
      <c r="H195" s="149"/>
      <c r="I195" s="144">
        <f>'2-Expenditures'!I195</f>
        <v>0</v>
      </c>
      <c r="J195" s="410"/>
      <c r="K195" s="153">
        <f t="shared" ref="K195:K208" si="80">SUM(I195:J195)</f>
        <v>0</v>
      </c>
      <c r="L195" s="539" t="s">
        <v>1937</v>
      </c>
      <c r="M195" s="383" t="b">
        <f>SUM(E195:H195)=I195</f>
        <v>1</v>
      </c>
      <c r="O195" s="389">
        <f t="shared" si="76"/>
        <v>0</v>
      </c>
      <c r="P195" s="389">
        <f t="shared" si="77"/>
        <v>0</v>
      </c>
      <c r="Q195" s="389">
        <f t="shared" si="78"/>
        <v>0</v>
      </c>
      <c r="R195" s="389">
        <f t="shared" si="79"/>
        <v>0</v>
      </c>
      <c r="S195" s="390" t="str">
        <f>IF(I195&gt;0,SUM(O195:R195)=1,"")</f>
        <v/>
      </c>
    </row>
    <row r="196" spans="1:22" hidden="1" outlineLevel="1" x14ac:dyDescent="0.25">
      <c r="A196" s="159" t="str">
        <f>'2-Expenditures'!A196</f>
        <v>Y</v>
      </c>
      <c r="B196" s="258" t="str">
        <f ca="1">IF(A196="N",B195,IF(LEN(B195)&lt;&gt;1,"A",IFERROR(CHAR(CODE(LOOKUP(2,1/($B$193:OFFSET(B196,-1,0)&lt;&gt;""),$B$193:OFFSET(B196,-1,0)))+1),"A")))</f>
        <v>C</v>
      </c>
      <c r="C196" s="139">
        <f>'2-Expenditures'!C196</f>
        <v>0</v>
      </c>
      <c r="D196" s="140">
        <f>'2-Expenditures'!E196</f>
        <v>0</v>
      </c>
      <c r="E196" s="149"/>
      <c r="F196" s="149"/>
      <c r="G196" s="149"/>
      <c r="H196" s="149"/>
      <c r="I196" s="144">
        <f>'2-Expenditures'!I196</f>
        <v>0</v>
      </c>
      <c r="J196" s="410"/>
      <c r="K196" s="153">
        <f t="shared" si="80"/>
        <v>0</v>
      </c>
      <c r="L196" s="539" t="s">
        <v>1937</v>
      </c>
      <c r="M196" s="383" t="b">
        <f>SUM(E196:H196)=I196</f>
        <v>1</v>
      </c>
      <c r="O196" s="389">
        <f t="shared" si="76"/>
        <v>0</v>
      </c>
      <c r="P196" s="389">
        <f t="shared" si="77"/>
        <v>0</v>
      </c>
      <c r="Q196" s="389">
        <f t="shared" si="78"/>
        <v>0</v>
      </c>
      <c r="R196" s="389">
        <f t="shared" si="79"/>
        <v>0</v>
      </c>
      <c r="S196" s="390" t="str">
        <f>IF(I196&gt;0,SUM(O196:R196)=1,"")</f>
        <v/>
      </c>
    </row>
    <row r="197" spans="1:22" hidden="1" outlineLevel="1" x14ac:dyDescent="0.25">
      <c r="A197" s="159" t="str">
        <f>'2-Expenditures'!A197</f>
        <v>Y</v>
      </c>
      <c r="B197" s="258" t="str">
        <f ca="1">IF(A197="N",B196,IF(LEN(B196)&lt;&gt;1,"A",IFERROR(CHAR(CODE(LOOKUP(2,1/($B$193:OFFSET(B197,-1,0)&lt;&gt;""),$B$193:OFFSET(B197,-1,0)))+1),"A")))</f>
        <v>D</v>
      </c>
      <c r="C197" s="139">
        <f>'2-Expenditures'!C197</f>
        <v>0</v>
      </c>
      <c r="D197" s="140">
        <f>'2-Expenditures'!E197</f>
        <v>0</v>
      </c>
      <c r="E197" s="149"/>
      <c r="F197" s="149"/>
      <c r="G197" s="149"/>
      <c r="H197" s="149"/>
      <c r="I197" s="144">
        <f>'2-Expenditures'!I197</f>
        <v>0</v>
      </c>
      <c r="J197" s="410"/>
      <c r="K197" s="153">
        <f t="shared" si="80"/>
        <v>0</v>
      </c>
      <c r="L197" s="539" t="s">
        <v>1937</v>
      </c>
      <c r="M197" s="383" t="b">
        <f>SUM(E197:H197)=I197</f>
        <v>1</v>
      </c>
      <c r="O197" s="389">
        <f t="shared" si="76"/>
        <v>0</v>
      </c>
      <c r="P197" s="389">
        <f t="shared" si="77"/>
        <v>0</v>
      </c>
      <c r="Q197" s="389">
        <f t="shared" si="78"/>
        <v>0</v>
      </c>
      <c r="R197" s="389">
        <f t="shared" si="79"/>
        <v>0</v>
      </c>
      <c r="S197" s="390" t="str">
        <f>IF(I197&gt;0,SUM(O197:R197)=1,"")</f>
        <v/>
      </c>
    </row>
    <row r="198" spans="1:22" hidden="1" outlineLevel="1" x14ac:dyDescent="0.25">
      <c r="A198" s="159" t="str">
        <f>'2-Expenditures'!A198</f>
        <v>Y</v>
      </c>
      <c r="B198" s="258" t="str">
        <f ca="1">IF(A198="N",B197,IF(LEN(B197)&lt;&gt;1,"A",IFERROR(CHAR(CODE(LOOKUP(2,1/($B$193:OFFSET(B198,-1,0)&lt;&gt;""),$B$193:OFFSET(B198,-1,0)))+1),"A")))</f>
        <v>E</v>
      </c>
      <c r="C198" s="139">
        <f>'2-Expenditures'!C198</f>
        <v>0</v>
      </c>
      <c r="D198" s="140">
        <f>'2-Expenditures'!E198</f>
        <v>0</v>
      </c>
      <c r="E198" s="149"/>
      <c r="F198" s="149"/>
      <c r="G198" s="149"/>
      <c r="H198" s="149"/>
      <c r="I198" s="144">
        <f>'2-Expenditures'!I198</f>
        <v>0</v>
      </c>
      <c r="J198" s="410"/>
      <c r="K198" s="153">
        <f t="shared" si="80"/>
        <v>0</v>
      </c>
      <c r="L198" s="539" t="s">
        <v>1937</v>
      </c>
      <c r="M198" s="383" t="b">
        <f>SUM(E198:H198)=I198</f>
        <v>1</v>
      </c>
      <c r="O198" s="389">
        <f t="shared" si="76"/>
        <v>0</v>
      </c>
      <c r="P198" s="389">
        <f t="shared" si="77"/>
        <v>0</v>
      </c>
      <c r="Q198" s="389">
        <f t="shared" si="78"/>
        <v>0</v>
      </c>
      <c r="R198" s="389">
        <f t="shared" si="79"/>
        <v>0</v>
      </c>
      <c r="S198" s="390" t="str">
        <f>IF(I198&gt;0,SUM(O198:R198)=1,"")</f>
        <v/>
      </c>
    </row>
    <row r="199" spans="1:22" hidden="1" outlineLevel="2" x14ac:dyDescent="0.25">
      <c r="A199" s="159" t="str">
        <f>'2-Expenditures'!A199</f>
        <v>N</v>
      </c>
      <c r="B199" s="258" t="str">
        <f ca="1">IF(A199="N",B198,IF(LEN(B198)&lt;&gt;1,"A",IFERROR(CHAR(CODE(LOOKUP(2,1/($B$193:OFFSET(B199,-1,0)&lt;&gt;""),$B$193:OFFSET(B199,-1,0)))+1),"A")))</f>
        <v>E</v>
      </c>
      <c r="C199" s="139">
        <f>'2-Expenditures'!C199</f>
        <v>0</v>
      </c>
      <c r="D199" s="140">
        <f>'2-Expenditures'!E199</f>
        <v>0</v>
      </c>
      <c r="E199" s="149"/>
      <c r="F199" s="149"/>
      <c r="G199" s="149"/>
      <c r="H199" s="149"/>
      <c r="I199" s="144">
        <f>'2-Expenditures'!I199</f>
        <v>0</v>
      </c>
      <c r="J199" s="410"/>
      <c r="K199" s="153">
        <f t="shared" si="80"/>
        <v>0</v>
      </c>
      <c r="L199" s="539" t="s">
        <v>1937</v>
      </c>
      <c r="M199" s="383" t="b">
        <f t="shared" ref="M199:M208" si="81">SUM(E199:H199)=I199</f>
        <v>1</v>
      </c>
      <c r="O199" s="389">
        <f t="shared" si="76"/>
        <v>0</v>
      </c>
      <c r="P199" s="389">
        <f t="shared" si="77"/>
        <v>0</v>
      </c>
      <c r="Q199" s="389">
        <f t="shared" si="78"/>
        <v>0</v>
      </c>
      <c r="R199" s="389">
        <f t="shared" si="79"/>
        <v>0</v>
      </c>
      <c r="S199" s="390" t="str">
        <f t="shared" ref="S199:S208" si="82">IF(I199&gt;0,SUM(O199:R199)=1,"")</f>
        <v/>
      </c>
    </row>
    <row r="200" spans="1:22" hidden="1" outlineLevel="2" x14ac:dyDescent="0.25">
      <c r="A200" s="159" t="str">
        <f>'2-Expenditures'!A200</f>
        <v>N</v>
      </c>
      <c r="B200" s="258" t="str">
        <f ca="1">IF(A200="N",B199,IF(LEN(B199)&lt;&gt;1,"A",IFERROR(CHAR(CODE(LOOKUP(2,1/($B$193:OFFSET(B200,-1,0)&lt;&gt;""),$B$193:OFFSET(B200,-1,0)))+1),"A")))</f>
        <v>E</v>
      </c>
      <c r="C200" s="139">
        <f>'2-Expenditures'!C200</f>
        <v>0</v>
      </c>
      <c r="D200" s="140">
        <f>'2-Expenditures'!E200</f>
        <v>0</v>
      </c>
      <c r="E200" s="149"/>
      <c r="F200" s="149"/>
      <c r="G200" s="149"/>
      <c r="H200" s="149"/>
      <c r="I200" s="144">
        <f>'2-Expenditures'!I200</f>
        <v>0</v>
      </c>
      <c r="J200" s="410"/>
      <c r="K200" s="153">
        <f t="shared" si="80"/>
        <v>0</v>
      </c>
      <c r="L200" s="539" t="s">
        <v>1937</v>
      </c>
      <c r="M200" s="383" t="b">
        <f t="shared" si="81"/>
        <v>1</v>
      </c>
      <c r="O200" s="389">
        <f t="shared" si="76"/>
        <v>0</v>
      </c>
      <c r="P200" s="389">
        <f t="shared" si="77"/>
        <v>0</v>
      </c>
      <c r="Q200" s="389">
        <f t="shared" si="78"/>
        <v>0</v>
      </c>
      <c r="R200" s="389">
        <f t="shared" si="79"/>
        <v>0</v>
      </c>
      <c r="S200" s="390" t="str">
        <f t="shared" si="82"/>
        <v/>
      </c>
    </row>
    <row r="201" spans="1:22" hidden="1" outlineLevel="2" x14ac:dyDescent="0.25">
      <c r="A201" s="159" t="str">
        <f>'2-Expenditures'!A201</f>
        <v>N</v>
      </c>
      <c r="B201" s="258" t="str">
        <f ca="1">IF(A201="N",B200,IF(LEN(B200)&lt;&gt;1,"A",IFERROR(CHAR(CODE(LOOKUP(2,1/($B$193:OFFSET(B201,-1,0)&lt;&gt;""),$B$193:OFFSET(B201,-1,0)))+1),"A")))</f>
        <v>E</v>
      </c>
      <c r="C201" s="139">
        <f>'2-Expenditures'!C201</f>
        <v>0</v>
      </c>
      <c r="D201" s="140">
        <f>'2-Expenditures'!E201</f>
        <v>0</v>
      </c>
      <c r="E201" s="149"/>
      <c r="F201" s="149"/>
      <c r="G201" s="149"/>
      <c r="H201" s="149"/>
      <c r="I201" s="144">
        <f>'2-Expenditures'!I201</f>
        <v>0</v>
      </c>
      <c r="J201" s="410"/>
      <c r="K201" s="153">
        <f t="shared" si="80"/>
        <v>0</v>
      </c>
      <c r="L201" s="539" t="s">
        <v>1937</v>
      </c>
      <c r="M201" s="383" t="b">
        <f t="shared" si="81"/>
        <v>1</v>
      </c>
      <c r="O201" s="389">
        <f t="shared" si="76"/>
        <v>0</v>
      </c>
      <c r="P201" s="389">
        <f t="shared" si="77"/>
        <v>0</v>
      </c>
      <c r="Q201" s="389">
        <f t="shared" si="78"/>
        <v>0</v>
      </c>
      <c r="R201" s="389">
        <f t="shared" si="79"/>
        <v>0</v>
      </c>
      <c r="S201" s="390" t="str">
        <f t="shared" si="82"/>
        <v/>
      </c>
    </row>
    <row r="202" spans="1:22" hidden="1" outlineLevel="2" x14ac:dyDescent="0.25">
      <c r="A202" s="159" t="str">
        <f>'2-Expenditures'!A202</f>
        <v>N</v>
      </c>
      <c r="B202" s="258" t="str">
        <f ca="1">IF(A202="N",B201,IF(LEN(B201)&lt;&gt;1,"A",IFERROR(CHAR(CODE(LOOKUP(2,1/($B$193:OFFSET(B202,-1,0)&lt;&gt;""),$B$193:OFFSET(B202,-1,0)))+1),"A")))</f>
        <v>E</v>
      </c>
      <c r="C202" s="139">
        <f>'2-Expenditures'!C202</f>
        <v>0</v>
      </c>
      <c r="D202" s="140">
        <f>'2-Expenditures'!E202</f>
        <v>0</v>
      </c>
      <c r="E202" s="149"/>
      <c r="F202" s="149"/>
      <c r="G202" s="149"/>
      <c r="H202" s="149"/>
      <c r="I202" s="144">
        <f>'2-Expenditures'!I202</f>
        <v>0</v>
      </c>
      <c r="J202" s="410"/>
      <c r="K202" s="153">
        <f t="shared" si="80"/>
        <v>0</v>
      </c>
      <c r="L202" s="539" t="s">
        <v>1937</v>
      </c>
      <c r="M202" s="383" t="b">
        <f t="shared" si="81"/>
        <v>1</v>
      </c>
      <c r="O202" s="389">
        <f t="shared" si="76"/>
        <v>0</v>
      </c>
      <c r="P202" s="389">
        <f t="shared" si="77"/>
        <v>0</v>
      </c>
      <c r="Q202" s="389">
        <f t="shared" si="78"/>
        <v>0</v>
      </c>
      <c r="R202" s="389">
        <f t="shared" si="79"/>
        <v>0</v>
      </c>
      <c r="S202" s="390" t="str">
        <f t="shared" si="82"/>
        <v/>
      </c>
    </row>
    <row r="203" spans="1:22" hidden="1" outlineLevel="2" x14ac:dyDescent="0.25">
      <c r="A203" s="159" t="str">
        <f>'2-Expenditures'!A203</f>
        <v>N</v>
      </c>
      <c r="B203" s="258" t="str">
        <f ca="1">IF(A203="N",B202,IF(LEN(B202)&lt;&gt;1,"A",IFERROR(CHAR(CODE(LOOKUP(2,1/($B$193:OFFSET(B203,-1,0)&lt;&gt;""),$B$193:OFFSET(B203,-1,0)))+1),"A")))</f>
        <v>E</v>
      </c>
      <c r="C203" s="139">
        <f>'2-Expenditures'!C203</f>
        <v>0</v>
      </c>
      <c r="D203" s="140">
        <f>'2-Expenditures'!E203</f>
        <v>0</v>
      </c>
      <c r="E203" s="149"/>
      <c r="F203" s="149"/>
      <c r="G203" s="149"/>
      <c r="H203" s="149"/>
      <c r="I203" s="144">
        <f>'2-Expenditures'!I203</f>
        <v>0</v>
      </c>
      <c r="J203" s="410"/>
      <c r="K203" s="153">
        <f t="shared" si="80"/>
        <v>0</v>
      </c>
      <c r="L203" s="539" t="s">
        <v>1937</v>
      </c>
      <c r="M203" s="383" t="b">
        <f t="shared" si="81"/>
        <v>1</v>
      </c>
      <c r="O203" s="389">
        <f t="shared" si="76"/>
        <v>0</v>
      </c>
      <c r="P203" s="389">
        <f t="shared" si="77"/>
        <v>0</v>
      </c>
      <c r="Q203" s="389">
        <f t="shared" si="78"/>
        <v>0</v>
      </c>
      <c r="R203" s="389">
        <f t="shared" si="79"/>
        <v>0</v>
      </c>
      <c r="S203" s="390" t="str">
        <f t="shared" si="82"/>
        <v/>
      </c>
    </row>
    <row r="204" spans="1:22" hidden="1" outlineLevel="2" x14ac:dyDescent="0.25">
      <c r="A204" s="159" t="str">
        <f>'2-Expenditures'!A204</f>
        <v>N</v>
      </c>
      <c r="B204" s="258" t="str">
        <f ca="1">IF(A204="N",B203,IF(LEN(B203)&lt;&gt;1,"A",IFERROR(CHAR(CODE(LOOKUP(2,1/($B$193:OFFSET(B204,-1,0)&lt;&gt;""),$B$193:OFFSET(B204,-1,0)))+1),"A")))</f>
        <v>E</v>
      </c>
      <c r="C204" s="139">
        <f>'2-Expenditures'!C204</f>
        <v>0</v>
      </c>
      <c r="D204" s="140">
        <f>'2-Expenditures'!E204</f>
        <v>0</v>
      </c>
      <c r="E204" s="149"/>
      <c r="F204" s="149"/>
      <c r="G204" s="149"/>
      <c r="H204" s="149"/>
      <c r="I204" s="144">
        <f>'2-Expenditures'!I204</f>
        <v>0</v>
      </c>
      <c r="J204" s="410"/>
      <c r="K204" s="153">
        <f t="shared" si="80"/>
        <v>0</v>
      </c>
      <c r="L204" s="539" t="s">
        <v>1937</v>
      </c>
      <c r="M204" s="383" t="b">
        <f t="shared" si="81"/>
        <v>1</v>
      </c>
      <c r="O204" s="389">
        <f t="shared" si="76"/>
        <v>0</v>
      </c>
      <c r="P204" s="389">
        <f t="shared" si="77"/>
        <v>0</v>
      </c>
      <c r="Q204" s="389">
        <f t="shared" si="78"/>
        <v>0</v>
      </c>
      <c r="R204" s="389">
        <f t="shared" si="79"/>
        <v>0</v>
      </c>
      <c r="S204" s="390" t="str">
        <f t="shared" si="82"/>
        <v/>
      </c>
    </row>
    <row r="205" spans="1:22" hidden="1" outlineLevel="2" x14ac:dyDescent="0.25">
      <c r="A205" s="159" t="str">
        <f>'2-Expenditures'!A205</f>
        <v>N</v>
      </c>
      <c r="B205" s="258" t="str">
        <f ca="1">IF(A205="N",B204,IF(LEN(B204)&lt;&gt;1,"A",IFERROR(CHAR(CODE(LOOKUP(2,1/($B$193:OFFSET(B205,-1,0)&lt;&gt;""),$B$193:OFFSET(B205,-1,0)))+1),"A")))</f>
        <v>E</v>
      </c>
      <c r="C205" s="139">
        <f>'2-Expenditures'!C205</f>
        <v>0</v>
      </c>
      <c r="D205" s="140">
        <f>'2-Expenditures'!E205</f>
        <v>0</v>
      </c>
      <c r="E205" s="149"/>
      <c r="F205" s="149"/>
      <c r="G205" s="149"/>
      <c r="H205" s="149"/>
      <c r="I205" s="144">
        <f>'2-Expenditures'!I205</f>
        <v>0</v>
      </c>
      <c r="J205" s="410"/>
      <c r="K205" s="153">
        <f t="shared" si="80"/>
        <v>0</v>
      </c>
      <c r="L205" s="539" t="s">
        <v>1937</v>
      </c>
      <c r="M205" s="383" t="b">
        <f t="shared" si="81"/>
        <v>1</v>
      </c>
      <c r="O205" s="389">
        <f t="shared" si="76"/>
        <v>0</v>
      </c>
      <c r="P205" s="389">
        <f t="shared" si="77"/>
        <v>0</v>
      </c>
      <c r="Q205" s="389">
        <f t="shared" si="78"/>
        <v>0</v>
      </c>
      <c r="R205" s="389">
        <f t="shared" si="79"/>
        <v>0</v>
      </c>
      <c r="S205" s="390" t="str">
        <f t="shared" si="82"/>
        <v/>
      </c>
    </row>
    <row r="206" spans="1:22" hidden="1" outlineLevel="2" x14ac:dyDescent="0.25">
      <c r="A206" s="159" t="str">
        <f>'2-Expenditures'!A206</f>
        <v>N</v>
      </c>
      <c r="B206" s="258" t="str">
        <f ca="1">IF(A206="N",B205,IF(LEN(B205)&lt;&gt;1,"A",IFERROR(CHAR(CODE(LOOKUP(2,1/($B$193:OFFSET(B206,-1,0)&lt;&gt;""),$B$193:OFFSET(B206,-1,0)))+1),"A")))</f>
        <v>E</v>
      </c>
      <c r="C206" s="139">
        <f>'2-Expenditures'!C206</f>
        <v>0</v>
      </c>
      <c r="D206" s="140">
        <f>'2-Expenditures'!E206</f>
        <v>0</v>
      </c>
      <c r="E206" s="149"/>
      <c r="F206" s="149"/>
      <c r="G206" s="149"/>
      <c r="H206" s="149"/>
      <c r="I206" s="144">
        <f>'2-Expenditures'!I206</f>
        <v>0</v>
      </c>
      <c r="J206" s="410"/>
      <c r="K206" s="153">
        <f t="shared" si="80"/>
        <v>0</v>
      </c>
      <c r="L206" s="539" t="s">
        <v>1937</v>
      </c>
      <c r="M206" s="383" t="b">
        <f t="shared" si="81"/>
        <v>1</v>
      </c>
      <c r="O206" s="389">
        <f t="shared" si="76"/>
        <v>0</v>
      </c>
      <c r="P206" s="389">
        <f t="shared" si="77"/>
        <v>0</v>
      </c>
      <c r="Q206" s="389">
        <f t="shared" si="78"/>
        <v>0</v>
      </c>
      <c r="R206" s="389">
        <f t="shared" si="79"/>
        <v>0</v>
      </c>
      <c r="S206" s="390" t="str">
        <f t="shared" si="82"/>
        <v/>
      </c>
    </row>
    <row r="207" spans="1:22" hidden="1" outlineLevel="2" x14ac:dyDescent="0.25">
      <c r="A207" s="159" t="str">
        <f>'2-Expenditures'!A207</f>
        <v>N</v>
      </c>
      <c r="B207" s="258" t="str">
        <f ca="1">IF(A207="N",B206,IF(LEN(B206)&lt;&gt;1,"A",IFERROR(CHAR(CODE(LOOKUP(2,1/($B$193:OFFSET(B207,-1,0)&lt;&gt;""),$B$193:OFFSET(B207,-1,0)))+1),"A")))</f>
        <v>E</v>
      </c>
      <c r="C207" s="139">
        <f>'2-Expenditures'!C207</f>
        <v>0</v>
      </c>
      <c r="D207" s="140">
        <f>'2-Expenditures'!E207</f>
        <v>0</v>
      </c>
      <c r="E207" s="149"/>
      <c r="F207" s="149"/>
      <c r="G207" s="149"/>
      <c r="H207" s="149"/>
      <c r="I207" s="144">
        <f>'2-Expenditures'!I207</f>
        <v>0</v>
      </c>
      <c r="J207" s="410"/>
      <c r="K207" s="153">
        <f t="shared" si="80"/>
        <v>0</v>
      </c>
      <c r="L207" s="539" t="s">
        <v>1937</v>
      </c>
      <c r="M207" s="383" t="b">
        <f t="shared" si="81"/>
        <v>1</v>
      </c>
      <c r="O207" s="389">
        <f t="shared" si="76"/>
        <v>0</v>
      </c>
      <c r="P207" s="389">
        <f t="shared" si="77"/>
        <v>0</v>
      </c>
      <c r="Q207" s="389">
        <f t="shared" si="78"/>
        <v>0</v>
      </c>
      <c r="R207" s="389">
        <f t="shared" si="79"/>
        <v>0</v>
      </c>
      <c r="S207" s="390" t="str">
        <f t="shared" si="82"/>
        <v/>
      </c>
    </row>
    <row r="208" spans="1:22" ht="13.8" hidden="1" outlineLevel="2" thickBot="1" x14ac:dyDescent="0.3">
      <c r="A208" s="159" t="str">
        <f>'2-Expenditures'!A208</f>
        <v>N</v>
      </c>
      <c r="B208" s="258" t="str">
        <f ca="1">IF(A208="N",B207,IF(LEN(B207)&lt;&gt;1,"A",IFERROR(CHAR(CODE(LOOKUP(2,1/($B$193:OFFSET(B208,-1,0)&lt;&gt;""),$B$193:OFFSET(B208,-1,0)))+1),"A")))</f>
        <v>E</v>
      </c>
      <c r="C208" s="139">
        <f>'2-Expenditures'!C208</f>
        <v>0</v>
      </c>
      <c r="D208" s="140">
        <f>'2-Expenditures'!E208</f>
        <v>0</v>
      </c>
      <c r="E208" s="149"/>
      <c r="F208" s="149"/>
      <c r="G208" s="149"/>
      <c r="H208" s="149"/>
      <c r="I208" s="144">
        <f>'2-Expenditures'!I208</f>
        <v>0</v>
      </c>
      <c r="J208" s="410"/>
      <c r="K208" s="153">
        <f t="shared" si="80"/>
        <v>0</v>
      </c>
      <c r="L208" s="539" t="s">
        <v>1937</v>
      </c>
      <c r="M208" s="383" t="b">
        <f t="shared" si="81"/>
        <v>1</v>
      </c>
      <c r="O208" s="389">
        <f t="shared" si="76"/>
        <v>0</v>
      </c>
      <c r="P208" s="389">
        <f t="shared" si="77"/>
        <v>0</v>
      </c>
      <c r="Q208" s="389">
        <f t="shared" si="78"/>
        <v>0</v>
      </c>
      <c r="R208" s="389">
        <f t="shared" si="79"/>
        <v>0</v>
      </c>
      <c r="S208" s="390" t="str">
        <f t="shared" si="82"/>
        <v/>
      </c>
    </row>
    <row r="209" spans="1:20" ht="13.8" hidden="1" outlineLevel="1" thickTop="1" x14ac:dyDescent="0.25">
      <c r="A209" s="159">
        <f>'2-Expenditures'!A209</f>
        <v>0</v>
      </c>
      <c r="B209" s="344" t="str">
        <f ca="1">IFERROR(CHAR(CODE(LOOKUP(2,1/(B194:OFFSET(B209,-1,0)&lt;&gt;""),B194:OFFSET(B209,-1,0)))+1),"A")</f>
        <v>F</v>
      </c>
      <c r="C209" s="364" t="s">
        <v>1608</v>
      </c>
      <c r="D209" s="365">
        <f ca="1">SUMIFS(D194:OFFSET(D209,-1,0),$A194:OFFSET($A209,-1,0),"Y")</f>
        <v>0</v>
      </c>
      <c r="E209" s="370">
        <f ca="1">SUMIFS(E194:OFFSET(E209,-1,0),$A194:OFFSET($A209,-1,0),"Y")</f>
        <v>0</v>
      </c>
      <c r="F209" s="370">
        <f ca="1">SUMIFS(F194:OFFSET(F209,-1,0),$A194:OFFSET($A209,-1,0),"Y")</f>
        <v>0</v>
      </c>
      <c r="G209" s="370">
        <f ca="1">SUMIFS(G194:OFFSET(G209,-1,0),$A194:OFFSET($A209,-1,0),"Y")</f>
        <v>0</v>
      </c>
      <c r="H209" s="370">
        <f ca="1">SUMIFS(H194:OFFSET(H209,-1,0),$A194:OFFSET($A209,-1,0),"Y")</f>
        <v>0</v>
      </c>
      <c r="I209" s="366">
        <f ca="1">SUMIFS(I194:OFFSET(I209,-1,0),$A194:OFFSET($A209,-1,0),"Y")</f>
        <v>0</v>
      </c>
      <c r="J209" s="422"/>
      <c r="K209" s="348">
        <f ca="1">SUMIFS(K194:OFFSET(K209,-1,0),$A194:OFFSET($A209,-1,0),"Y")</f>
        <v>0</v>
      </c>
      <c r="L209" s="370"/>
      <c r="M209" s="384" t="b">
        <f ca="1">SUM(E209:H209)=I209</f>
        <v>1</v>
      </c>
      <c r="O209" s="389">
        <f t="shared" ca="1" si="76"/>
        <v>0</v>
      </c>
      <c r="P209" s="389">
        <f t="shared" ca="1" si="77"/>
        <v>0</v>
      </c>
      <c r="Q209" s="389">
        <f t="shared" ca="1" si="78"/>
        <v>0</v>
      </c>
      <c r="R209" s="389">
        <f t="shared" ca="1" si="79"/>
        <v>0</v>
      </c>
      <c r="S209" s="390" t="str">
        <f t="shared" ref="S209" ca="1" si="83">IF(I209&gt;0,SUM(O209:R209)=1,"")</f>
        <v/>
      </c>
      <c r="T209" s="173" t="s">
        <v>1819</v>
      </c>
    </row>
    <row r="210" spans="1:20" hidden="1" outlineLevel="1" x14ac:dyDescent="0.25">
      <c r="A210" s="159"/>
      <c r="O210" s="152"/>
      <c r="P210" s="152"/>
      <c r="Q210" s="152"/>
      <c r="R210" s="152"/>
      <c r="S210" s="151"/>
      <c r="T210" s="112"/>
    </row>
    <row r="211" spans="1:20" s="304" customFormat="1" ht="19.95" hidden="1" customHeight="1" outlineLevel="1" x14ac:dyDescent="0.25">
      <c r="A211" s="313">
        <f>'2-Expenditures'!A211</f>
        <v>0</v>
      </c>
      <c r="B211" s="114" t="s">
        <v>1903</v>
      </c>
      <c r="C211" s="302"/>
      <c r="D211" s="302"/>
      <c r="E211" s="363"/>
      <c r="F211" s="363"/>
      <c r="G211" s="363"/>
      <c r="H211" s="363"/>
      <c r="I211" s="363"/>
      <c r="J211" s="363"/>
      <c r="K211" s="363"/>
      <c r="L211" s="363"/>
      <c r="M211" s="363"/>
      <c r="N211"/>
      <c r="O211" s="377"/>
      <c r="P211" s="377"/>
      <c r="Q211" s="377"/>
      <c r="R211" s="377"/>
      <c r="S211" s="303"/>
    </row>
    <row r="212" spans="1:20" ht="25.5" hidden="1" customHeight="1" outlineLevel="1" x14ac:dyDescent="0.25">
      <c r="A212" s="159" t="str">
        <f>'2-Expenditures'!A212</f>
        <v>Include?</v>
      </c>
      <c r="B212" s="339" t="s">
        <v>1612</v>
      </c>
      <c r="C212" s="457" t="s">
        <v>1613</v>
      </c>
      <c r="D212" s="458"/>
      <c r="E212" s="385" t="s">
        <v>1589</v>
      </c>
      <c r="F212" s="385" t="s">
        <v>1590</v>
      </c>
      <c r="G212" s="385" t="s">
        <v>1591</v>
      </c>
      <c r="H212" s="385" t="s">
        <v>1592</v>
      </c>
      <c r="I212" s="358" t="s">
        <v>1609</v>
      </c>
      <c r="J212" s="373" t="s">
        <v>1588</v>
      </c>
      <c r="K212" s="358" t="s">
        <v>1633</v>
      </c>
      <c r="L212" s="536" t="s">
        <v>1632</v>
      </c>
      <c r="M212" s="343" t="s">
        <v>1724</v>
      </c>
      <c r="O212" s="387" t="s">
        <v>1589</v>
      </c>
      <c r="P212" s="387" t="s">
        <v>1590</v>
      </c>
      <c r="Q212" s="387" t="s">
        <v>1591</v>
      </c>
      <c r="R212" s="387" t="s">
        <v>1592</v>
      </c>
      <c r="S212" s="388" t="s">
        <v>1724</v>
      </c>
      <c r="T212" s="116"/>
    </row>
    <row r="213" spans="1:20" ht="12.75" hidden="1" customHeight="1" outlineLevel="1" x14ac:dyDescent="0.25">
      <c r="A213" s="159" t="str">
        <f>'2-Expenditures'!A213</f>
        <v>Y</v>
      </c>
      <c r="B213" s="342" t="str">
        <f ca="1">IF(A213="N",B212,IF(LEN(B212)&lt;&gt;1,"A",IFERROR(CHAR(CODE(LOOKUP(2,1/($B$212:OFFSET(B213,-1,0)&lt;&gt;""),$B$212:OFFSET(B213,-1,0)))+1),"A")))</f>
        <v>A</v>
      </c>
      <c r="C213" s="449" t="str">
        <f>'2-Expenditures'!C213</f>
        <v>Centrally Appropriated / POTS Costs</v>
      </c>
      <c r="D213" s="459"/>
      <c r="E213" s="149"/>
      <c r="F213" s="149"/>
      <c r="G213" s="149"/>
      <c r="H213" s="149"/>
      <c r="I213" s="143">
        <f>'2-Expenditures'!I213</f>
        <v>0</v>
      </c>
      <c r="J213" s="154">
        <f>'2-Expenditures'!J213</f>
        <v>0</v>
      </c>
      <c r="K213" s="153">
        <f>SUM(I213:J213)</f>
        <v>0</v>
      </c>
      <c r="L213" s="537" t="s">
        <v>1915</v>
      </c>
      <c r="M213" s="383" t="b">
        <f t="shared" ref="M213:M227" si="84">SUM(E213:H213)=I213</f>
        <v>1</v>
      </c>
      <c r="O213" s="392">
        <f t="shared" ref="O213:O227" si="85">IFERROR(E213/$I213,0)</f>
        <v>0</v>
      </c>
      <c r="P213" s="392">
        <f t="shared" ref="P213:P227" si="86">IFERROR(F213/$I213,0)</f>
        <v>0</v>
      </c>
      <c r="Q213" s="392">
        <f t="shared" ref="Q213:Q227" si="87">IFERROR(G213/$I213,0)</f>
        <v>0</v>
      </c>
      <c r="R213" s="392">
        <f t="shared" ref="R213:R227" si="88">IFERROR(H213/$I213,0)</f>
        <v>0</v>
      </c>
      <c r="S213" s="393" t="str">
        <f>IF(I213&gt;0,SUM(O213:R213)=1,"")</f>
        <v/>
      </c>
      <c r="T213" s="112"/>
    </row>
    <row r="214" spans="1:20" ht="12.75" hidden="1" customHeight="1" outlineLevel="1" x14ac:dyDescent="0.25">
      <c r="A214" s="159" t="str">
        <f>'2-Expenditures'!A214</f>
        <v>Y</v>
      </c>
      <c r="B214" s="342" t="str">
        <f ca="1">IF(A214="N",B213,IF(LEN(B213)&lt;&gt;1,"A",IFERROR(CHAR(CODE(LOOKUP(2,1/($B$212:OFFSET(B214,-1,0)&lt;&gt;""),$B$212:OFFSET(B214,-1,0)))+1),"A")))</f>
        <v>B</v>
      </c>
      <c r="C214" s="449" t="str">
        <f>'2-Expenditures'!C214</f>
        <v>Non-Standard and Agency-Specific FTE Costs</v>
      </c>
      <c r="D214" s="459"/>
      <c r="E214" s="149"/>
      <c r="F214" s="149"/>
      <c r="G214" s="149"/>
      <c r="H214" s="149"/>
      <c r="I214" s="143">
        <f>'2-Expenditures'!I214</f>
        <v>0</v>
      </c>
      <c r="J214" s="154">
        <f>'2-Expenditures'!J214</f>
        <v>0</v>
      </c>
      <c r="K214" s="153">
        <f>SUM(I214:J214)</f>
        <v>0</v>
      </c>
      <c r="L214" s="537" t="s">
        <v>1586</v>
      </c>
      <c r="M214" s="383" t="b">
        <f t="shared" si="84"/>
        <v>1</v>
      </c>
      <c r="O214" s="392">
        <f t="shared" si="85"/>
        <v>0</v>
      </c>
      <c r="P214" s="392">
        <f t="shared" si="86"/>
        <v>0</v>
      </c>
      <c r="Q214" s="392">
        <f t="shared" si="87"/>
        <v>0</v>
      </c>
      <c r="R214" s="392">
        <f t="shared" si="88"/>
        <v>0</v>
      </c>
      <c r="S214" s="393" t="str">
        <f>IF(I214&gt;0,SUM(O214:R214)=1,"")</f>
        <v/>
      </c>
      <c r="T214" s="112"/>
    </row>
    <row r="215" spans="1:20" ht="12.75" hidden="1" customHeight="1" outlineLevel="1" x14ac:dyDescent="0.25">
      <c r="A215" s="159" t="str">
        <f>'2-Expenditures'!A215</f>
        <v>Y</v>
      </c>
      <c r="B215" s="342" t="str">
        <f ca="1">IF(A215="N",B214,IF(LEN(B214)&lt;&gt;1,"A",IFERROR(CHAR(CODE(LOOKUP(2,1/($B$212:OFFSET(B215,-1,0)&lt;&gt;""),$B$212:OFFSET(B215,-1,0)))+1),"A")))</f>
        <v>C</v>
      </c>
      <c r="C215" s="449" t="str">
        <f>'2-Expenditures'!C215</f>
        <v>Legal Services</v>
      </c>
      <c r="D215" s="459"/>
      <c r="E215" s="149"/>
      <c r="F215" s="149"/>
      <c r="G215" s="149"/>
      <c r="H215" s="149"/>
      <c r="I215" s="143">
        <f>'2-Expenditures'!I215</f>
        <v>0</v>
      </c>
      <c r="J215" s="409"/>
      <c r="K215" s="153">
        <f t="shared" ref="K215:K226" si="89">SUM(I215:J215)</f>
        <v>0</v>
      </c>
      <c r="L215" s="537" t="s">
        <v>28</v>
      </c>
      <c r="M215" s="383" t="b">
        <f t="shared" si="84"/>
        <v>1</v>
      </c>
      <c r="O215" s="392">
        <f t="shared" si="85"/>
        <v>0</v>
      </c>
      <c r="P215" s="392">
        <f t="shared" si="86"/>
        <v>0</v>
      </c>
      <c r="Q215" s="392">
        <f t="shared" si="87"/>
        <v>0</v>
      </c>
      <c r="R215" s="392">
        <f t="shared" si="88"/>
        <v>0</v>
      </c>
      <c r="S215" s="393" t="str">
        <f>IF(I215&gt;0,SUM(O215:R215)=1,"")</f>
        <v/>
      </c>
      <c r="T215" s="112"/>
    </row>
    <row r="216" spans="1:20" ht="12.75" hidden="1" customHeight="1" outlineLevel="1" x14ac:dyDescent="0.25">
      <c r="A216" s="159" t="str">
        <f>'2-Expenditures'!A216</f>
        <v>Y</v>
      </c>
      <c r="B216" s="342" t="str">
        <f ca="1">IF(A216="N",B215,IF(LEN(B215)&lt;&gt;1,"A",IFERROR(CHAR(CODE(LOOKUP(2,1/($B$212:OFFSET(B216,-1,0)&lt;&gt;""),$B$212:OFFSET(B216,-1,0)))+1),"A")))</f>
        <v>D</v>
      </c>
      <c r="C216" s="449" t="str">
        <f>'2-Expenditures'!C216</f>
        <v>Computer Programming - Established (Out Years)</v>
      </c>
      <c r="D216" s="459"/>
      <c r="E216" s="149"/>
      <c r="F216" s="149"/>
      <c r="G216" s="149"/>
      <c r="H216" s="149"/>
      <c r="I216" s="143">
        <f>'2-Expenditures'!I216</f>
        <v>0</v>
      </c>
      <c r="J216" s="410"/>
      <c r="K216" s="153">
        <f t="shared" si="89"/>
        <v>0</v>
      </c>
      <c r="L216" s="538"/>
      <c r="M216" s="383" t="b">
        <f t="shared" si="84"/>
        <v>1</v>
      </c>
      <c r="O216" s="392">
        <f t="shared" si="85"/>
        <v>0</v>
      </c>
      <c r="P216" s="392">
        <f t="shared" si="86"/>
        <v>0</v>
      </c>
      <c r="Q216" s="392">
        <f t="shared" si="87"/>
        <v>0</v>
      </c>
      <c r="R216" s="392">
        <f t="shared" si="88"/>
        <v>0</v>
      </c>
      <c r="S216" s="393" t="str">
        <f t="shared" ref="S216:S226" si="90">IF(I216&gt;0,SUM(O216:R216)=1,"")</f>
        <v/>
      </c>
      <c r="T216" s="112"/>
    </row>
    <row r="217" spans="1:20" ht="12.75" hidden="1" customHeight="1" outlineLevel="1" x14ac:dyDescent="0.25">
      <c r="A217" s="159" t="str">
        <f>'2-Expenditures'!A217</f>
        <v>Y</v>
      </c>
      <c r="B217" s="342" t="str">
        <f ca="1">IF(A217="N",B216,IF(LEN(B216)&lt;&gt;1,"A",IFERROR(CHAR(CODE(LOOKUP(2,1/($B$212:OFFSET(B217,-1,0)&lt;&gt;""),$B$212:OFFSET(B217,-1,0)))+1),"A")))</f>
        <v>E</v>
      </c>
      <c r="C217" s="449" t="str">
        <f>'2-Expenditures'!C217</f>
        <v>Computer Programming - Emerging (Out Years)</v>
      </c>
      <c r="D217" s="459"/>
      <c r="E217" s="149"/>
      <c r="F217" s="149"/>
      <c r="G217" s="149"/>
      <c r="H217" s="149"/>
      <c r="I217" s="143">
        <f>'2-Expenditures'!I217</f>
        <v>0</v>
      </c>
      <c r="J217" s="410"/>
      <c r="K217" s="153">
        <f t="shared" si="89"/>
        <v>0</v>
      </c>
      <c r="L217" s="538"/>
      <c r="M217" s="383" t="b">
        <f t="shared" si="84"/>
        <v>1</v>
      </c>
      <c r="O217" s="392">
        <f t="shared" si="85"/>
        <v>0</v>
      </c>
      <c r="P217" s="392">
        <f t="shared" si="86"/>
        <v>0</v>
      </c>
      <c r="Q217" s="392">
        <f t="shared" si="87"/>
        <v>0</v>
      </c>
      <c r="R217" s="392">
        <f t="shared" si="88"/>
        <v>0</v>
      </c>
      <c r="S217" s="393" t="str">
        <f t="shared" si="90"/>
        <v/>
      </c>
      <c r="T217" s="112"/>
    </row>
    <row r="218" spans="1:20" ht="12.75" hidden="1" customHeight="1" outlineLevel="1" x14ac:dyDescent="0.25">
      <c r="A218" s="159" t="str">
        <f>'2-Expenditures'!A218</f>
        <v>Y</v>
      </c>
      <c r="B218" s="342" t="str">
        <f ca="1">IF(A218="N",B217,IF(LEN(B217)&lt;&gt;1,"A",IFERROR(CHAR(CODE(LOOKUP(2,1/($B$212:OFFSET(B218,-1,0)&lt;&gt;""),$B$212:OFFSET(B218,-1,0)))+1),"A")))</f>
        <v>F</v>
      </c>
      <c r="C218" s="449" t="str">
        <f>'2-Expenditures'!C218</f>
        <v>2WD Travel Mileage</v>
      </c>
      <c r="D218" s="459"/>
      <c r="E218" s="149"/>
      <c r="F218" s="149"/>
      <c r="G218" s="149"/>
      <c r="H218" s="149"/>
      <c r="I218" s="143">
        <f>'2-Expenditures'!I218</f>
        <v>0</v>
      </c>
      <c r="J218" s="410"/>
      <c r="K218" s="153">
        <f t="shared" si="89"/>
        <v>0</v>
      </c>
      <c r="L218" s="537" t="s">
        <v>1586</v>
      </c>
      <c r="M218" s="383" t="b">
        <f t="shared" si="84"/>
        <v>1</v>
      </c>
      <c r="O218" s="392">
        <f t="shared" si="85"/>
        <v>0</v>
      </c>
      <c r="P218" s="392">
        <f t="shared" si="86"/>
        <v>0</v>
      </c>
      <c r="Q218" s="392">
        <f t="shared" si="87"/>
        <v>0</v>
      </c>
      <c r="R218" s="392">
        <f t="shared" si="88"/>
        <v>0</v>
      </c>
      <c r="S218" s="393" t="str">
        <f t="shared" si="90"/>
        <v/>
      </c>
      <c r="T218" s="112"/>
    </row>
    <row r="219" spans="1:20" ht="12.75" hidden="1" customHeight="1" outlineLevel="1" x14ac:dyDescent="0.25">
      <c r="A219" s="159" t="str">
        <f>'2-Expenditures'!A219</f>
        <v>Y</v>
      </c>
      <c r="B219" s="342" t="str">
        <f ca="1">IF(A219="N",B218,IF(LEN(B218)&lt;&gt;1,"A",IFERROR(CHAR(CODE(LOOKUP(2,1/($B$212:OFFSET(B219,-1,0)&lt;&gt;""),$B$212:OFFSET(B219,-1,0)))+1),"A")))</f>
        <v>G</v>
      </c>
      <c r="C219" s="449" t="str">
        <f>'2-Expenditures'!C219</f>
        <v>4WD Travel Mileage</v>
      </c>
      <c r="D219" s="459"/>
      <c r="E219" s="149"/>
      <c r="F219" s="149"/>
      <c r="G219" s="149"/>
      <c r="H219" s="149"/>
      <c r="I219" s="143">
        <f>'2-Expenditures'!I219</f>
        <v>0</v>
      </c>
      <c r="J219" s="410"/>
      <c r="K219" s="153">
        <f t="shared" si="89"/>
        <v>0</v>
      </c>
      <c r="L219" s="537" t="s">
        <v>1586</v>
      </c>
      <c r="M219" s="383" t="b">
        <f t="shared" si="84"/>
        <v>1</v>
      </c>
      <c r="O219" s="392">
        <f t="shared" si="85"/>
        <v>0</v>
      </c>
      <c r="P219" s="392">
        <f t="shared" si="86"/>
        <v>0</v>
      </c>
      <c r="Q219" s="392">
        <f t="shared" si="87"/>
        <v>0</v>
      </c>
      <c r="R219" s="392">
        <f t="shared" si="88"/>
        <v>0</v>
      </c>
      <c r="S219" s="393" t="str">
        <f t="shared" si="90"/>
        <v/>
      </c>
      <c r="T219" s="112"/>
    </row>
    <row r="220" spans="1:20" ht="12.75" hidden="1" customHeight="1" outlineLevel="2" x14ac:dyDescent="0.25">
      <c r="A220" s="159" t="str">
        <f>'2-Expenditures'!A220</f>
        <v>N</v>
      </c>
      <c r="B220" s="342" t="str">
        <f ca="1">IF(A220="N",B219,IF(LEN(B219)&lt;&gt;1,"A",IFERROR(CHAR(CODE(LOOKUP(2,1/($B$212:OFFSET(B220,-1,0)&lt;&gt;""),$B$212:OFFSET(B220,-1,0)))+1),"A")))</f>
        <v>G</v>
      </c>
      <c r="C220" s="449" t="str">
        <f>'2-Expenditures'!C220</f>
        <v>GenTax Programming</v>
      </c>
      <c r="D220" s="459"/>
      <c r="E220" s="149"/>
      <c r="F220" s="149"/>
      <c r="G220" s="149"/>
      <c r="H220" s="149"/>
      <c r="I220" s="143">
        <f>'2-Expenditures'!I220</f>
        <v>0</v>
      </c>
      <c r="J220" s="410"/>
      <c r="K220" s="153">
        <f t="shared" si="89"/>
        <v>0</v>
      </c>
      <c r="L220" s="537" t="s">
        <v>1586</v>
      </c>
      <c r="M220" s="383" t="b">
        <f t="shared" si="84"/>
        <v>1</v>
      </c>
      <c r="O220" s="392">
        <f t="shared" si="85"/>
        <v>0</v>
      </c>
      <c r="P220" s="392">
        <f t="shared" si="86"/>
        <v>0</v>
      </c>
      <c r="Q220" s="392">
        <f t="shared" si="87"/>
        <v>0</v>
      </c>
      <c r="R220" s="392">
        <f t="shared" si="88"/>
        <v>0</v>
      </c>
      <c r="S220" s="393" t="str">
        <f t="shared" si="90"/>
        <v/>
      </c>
      <c r="T220" s="102"/>
    </row>
    <row r="221" spans="1:20" ht="12.75" hidden="1" customHeight="1" outlineLevel="2" x14ac:dyDescent="0.25">
      <c r="A221" s="159" t="str">
        <f>'2-Expenditures'!A221</f>
        <v>N</v>
      </c>
      <c r="B221" s="342" t="str">
        <f ca="1">IF(A221="N",B220,IF(LEN(B220)&lt;&gt;1,"A",IFERROR(CHAR(CODE(LOOKUP(2,1/($B$212:OFFSET(B221,-1,0)&lt;&gt;""),$B$212:OFFSET(B221,-1,0)))+1),"A")))</f>
        <v>G</v>
      </c>
      <c r="C221" s="449" t="str">
        <f>'2-Expenditures'!C221</f>
        <v>ISD Programming Support</v>
      </c>
      <c r="D221" s="459"/>
      <c r="E221" s="149"/>
      <c r="F221" s="149"/>
      <c r="G221" s="149"/>
      <c r="H221" s="149"/>
      <c r="I221" s="143">
        <f>'2-Expenditures'!I221</f>
        <v>0</v>
      </c>
      <c r="J221" s="410"/>
      <c r="K221" s="153">
        <f t="shared" si="89"/>
        <v>0</v>
      </c>
      <c r="L221" s="537" t="s">
        <v>1586</v>
      </c>
      <c r="M221" s="383" t="b">
        <f t="shared" si="84"/>
        <v>1</v>
      </c>
      <c r="O221" s="392">
        <f t="shared" si="85"/>
        <v>0</v>
      </c>
      <c r="P221" s="392">
        <f t="shared" si="86"/>
        <v>0</v>
      </c>
      <c r="Q221" s="392">
        <f t="shared" si="87"/>
        <v>0</v>
      </c>
      <c r="R221" s="392">
        <f t="shared" si="88"/>
        <v>0</v>
      </c>
      <c r="S221" s="393" t="str">
        <f t="shared" si="90"/>
        <v/>
      </c>
      <c r="T221" s="112"/>
    </row>
    <row r="222" spans="1:20" ht="12.75" hidden="1" customHeight="1" outlineLevel="2" x14ac:dyDescent="0.25">
      <c r="A222" s="159" t="str">
        <f>'2-Expenditures'!A222</f>
        <v>N</v>
      </c>
      <c r="B222" s="342" t="str">
        <f ca="1">IF(A222="N",B221,IF(LEN(B221)&lt;&gt;1,"A",IFERROR(CHAR(CODE(LOOKUP(2,1/($B$212:OFFSET(B222,-1,0)&lt;&gt;""),$B$212:OFFSET(B222,-1,0)))+1),"A")))</f>
        <v>G</v>
      </c>
      <c r="C222" s="449" t="str">
        <f>'2-Expenditures'!C222</f>
        <v>Office of Research and Analysis</v>
      </c>
      <c r="D222" s="459"/>
      <c r="E222" s="149"/>
      <c r="F222" s="149"/>
      <c r="G222" s="149"/>
      <c r="H222" s="149"/>
      <c r="I222" s="143">
        <f>'2-Expenditures'!I222</f>
        <v>0</v>
      </c>
      <c r="J222" s="410"/>
      <c r="K222" s="153">
        <f t="shared" si="89"/>
        <v>0</v>
      </c>
      <c r="L222" s="537" t="s">
        <v>1586</v>
      </c>
      <c r="M222" s="383" t="b">
        <f t="shared" si="84"/>
        <v>1</v>
      </c>
      <c r="O222" s="392">
        <f t="shared" si="85"/>
        <v>0</v>
      </c>
      <c r="P222" s="392">
        <f t="shared" si="86"/>
        <v>0</v>
      </c>
      <c r="Q222" s="392">
        <f t="shared" si="87"/>
        <v>0</v>
      </c>
      <c r="R222" s="392">
        <f t="shared" si="88"/>
        <v>0</v>
      </c>
      <c r="S222" s="393" t="str">
        <f t="shared" si="90"/>
        <v/>
      </c>
      <c r="T222" s="112"/>
    </row>
    <row r="223" spans="1:20" ht="12.75" hidden="1" customHeight="1" outlineLevel="2" x14ac:dyDescent="0.25">
      <c r="A223" s="159" t="str">
        <f>'2-Expenditures'!A223</f>
        <v>N</v>
      </c>
      <c r="B223" s="342" t="str">
        <f ca="1">IF(A223="N",B222,IF(LEN(B222)&lt;&gt;1,"A",IFERROR(CHAR(CODE(LOOKUP(2,1/($B$212:OFFSET(B223,-1,0)&lt;&gt;""),$B$212:OFFSET(B223,-1,0)))+1),"A")))</f>
        <v>G</v>
      </c>
      <c r="C223" s="449" t="str">
        <f>'2-Expenditures'!C223</f>
        <v>User Acceptance Testing</v>
      </c>
      <c r="D223" s="459"/>
      <c r="E223" s="149"/>
      <c r="F223" s="149"/>
      <c r="G223" s="149"/>
      <c r="H223" s="149"/>
      <c r="I223" s="143">
        <f>'2-Expenditures'!I223</f>
        <v>0</v>
      </c>
      <c r="J223" s="410"/>
      <c r="K223" s="153">
        <f t="shared" si="89"/>
        <v>0</v>
      </c>
      <c r="L223" s="537" t="s">
        <v>1586</v>
      </c>
      <c r="M223" s="383" t="b">
        <f t="shared" si="84"/>
        <v>1</v>
      </c>
      <c r="O223" s="392">
        <f t="shared" si="85"/>
        <v>0</v>
      </c>
      <c r="P223" s="392">
        <f t="shared" si="86"/>
        <v>0</v>
      </c>
      <c r="Q223" s="392">
        <f t="shared" si="87"/>
        <v>0</v>
      </c>
      <c r="R223" s="392">
        <f t="shared" si="88"/>
        <v>0</v>
      </c>
      <c r="S223" s="393" t="str">
        <f t="shared" si="90"/>
        <v/>
      </c>
      <c r="T223" s="112"/>
    </row>
    <row r="224" spans="1:20" ht="12.75" hidden="1" customHeight="1" outlineLevel="2" x14ac:dyDescent="0.25">
      <c r="A224" s="159" t="str">
        <f>'2-Expenditures'!A224</f>
        <v>N</v>
      </c>
      <c r="B224" s="342" t="str">
        <f ca="1">IF(A224="N",B223,IF(LEN(B223)&lt;&gt;1,"A",IFERROR(CHAR(CODE(LOOKUP(2,1/($B$212:OFFSET(B224,-1,0)&lt;&gt;""),$B$212:OFFSET(B224,-1,0)))+1),"A")))</f>
        <v>G</v>
      </c>
      <c r="C224" s="450" t="str">
        <f>'2-Expenditures'!C224</f>
        <v>DRIVES Programming (Out Years)</v>
      </c>
      <c r="D224" s="460"/>
      <c r="E224" s="149"/>
      <c r="F224" s="149"/>
      <c r="G224" s="149"/>
      <c r="H224" s="149"/>
      <c r="I224" s="143">
        <f>'2-Expenditures'!I224</f>
        <v>0</v>
      </c>
      <c r="J224" s="410"/>
      <c r="K224" s="153">
        <f t="shared" si="89"/>
        <v>0</v>
      </c>
      <c r="L224" s="537" t="s">
        <v>1586</v>
      </c>
      <c r="M224" s="383" t="b">
        <f t="shared" si="84"/>
        <v>1</v>
      </c>
      <c r="O224" s="392">
        <f t="shared" si="85"/>
        <v>0</v>
      </c>
      <c r="P224" s="392">
        <f t="shared" si="86"/>
        <v>0</v>
      </c>
      <c r="Q224" s="392">
        <f t="shared" si="87"/>
        <v>0</v>
      </c>
      <c r="R224" s="392">
        <f t="shared" si="88"/>
        <v>0</v>
      </c>
      <c r="S224" s="393" t="str">
        <f t="shared" si="90"/>
        <v/>
      </c>
      <c r="T224" s="112"/>
    </row>
    <row r="225" spans="1:20" ht="12.75" hidden="1" customHeight="1" outlineLevel="1" x14ac:dyDescent="0.25">
      <c r="A225" s="159" t="str">
        <f>'2-Expenditures'!A225</f>
        <v>N</v>
      </c>
      <c r="B225" s="342" t="str">
        <f ca="1">IF(A225="N",B224,IF(LEN(B224)&lt;&gt;1,"A",IFERROR(CHAR(CODE(LOOKUP(2,1/($B$212:OFFSET(B225,-1,0)&lt;&gt;""),$B$212:OFFSET(B225,-1,0)))+1),"A")))</f>
        <v>G</v>
      </c>
      <c r="C225" s="450">
        <f>'2-Expenditures'!C225</f>
        <v>0</v>
      </c>
      <c r="D225" s="460"/>
      <c r="E225" s="149"/>
      <c r="F225" s="149"/>
      <c r="G225" s="149"/>
      <c r="H225" s="149"/>
      <c r="I225" s="143">
        <f>'2-Expenditures'!I225</f>
        <v>0</v>
      </c>
      <c r="J225" s="410"/>
      <c r="K225" s="153">
        <f t="shared" si="89"/>
        <v>0</v>
      </c>
      <c r="L225" s="537" t="s">
        <v>1586</v>
      </c>
      <c r="M225" s="383" t="b">
        <f t="shared" si="84"/>
        <v>1</v>
      </c>
      <c r="O225" s="392">
        <f t="shared" si="85"/>
        <v>0</v>
      </c>
      <c r="P225" s="392">
        <f t="shared" si="86"/>
        <v>0</v>
      </c>
      <c r="Q225" s="392">
        <f t="shared" si="87"/>
        <v>0</v>
      </c>
      <c r="R225" s="392">
        <f t="shared" si="88"/>
        <v>0</v>
      </c>
      <c r="S225" s="393" t="str">
        <f t="shared" si="90"/>
        <v/>
      </c>
      <c r="T225" s="112"/>
    </row>
    <row r="226" spans="1:20" ht="12.75" hidden="1" customHeight="1" outlineLevel="1" thickBot="1" x14ac:dyDescent="0.3">
      <c r="A226" s="159" t="str">
        <f>'2-Expenditures'!A226</f>
        <v>N</v>
      </c>
      <c r="B226" s="342" t="str">
        <f ca="1">IF(A226="N",B225,IF(LEN(B225)&lt;&gt;1,"A",IFERROR(CHAR(CODE(LOOKUP(2,1/($B$212:OFFSET(B226,-1,0)&lt;&gt;""),$B$212:OFFSET(B226,-1,0)))+1),"A")))</f>
        <v>G</v>
      </c>
      <c r="C226" s="450">
        <f>'2-Expenditures'!C226</f>
        <v>0</v>
      </c>
      <c r="D226" s="460"/>
      <c r="E226" s="149"/>
      <c r="F226" s="149"/>
      <c r="G226" s="149"/>
      <c r="H226" s="149"/>
      <c r="I226" s="143">
        <f>'2-Expenditures'!I226</f>
        <v>0</v>
      </c>
      <c r="J226" s="424"/>
      <c r="K226" s="153">
        <f t="shared" si="89"/>
        <v>0</v>
      </c>
      <c r="L226" s="537" t="s">
        <v>1586</v>
      </c>
      <c r="M226" s="383" t="b">
        <f t="shared" si="84"/>
        <v>1</v>
      </c>
      <c r="O226" s="392">
        <f t="shared" si="85"/>
        <v>0</v>
      </c>
      <c r="P226" s="392">
        <f t="shared" si="86"/>
        <v>0</v>
      </c>
      <c r="Q226" s="392">
        <f t="shared" si="87"/>
        <v>0</v>
      </c>
      <c r="R226" s="392">
        <f t="shared" si="88"/>
        <v>0</v>
      </c>
      <c r="S226" s="393" t="str">
        <f t="shared" si="90"/>
        <v/>
      </c>
      <c r="T226" s="112"/>
    </row>
    <row r="227" spans="1:20" ht="13.8" hidden="1" outlineLevel="1" thickTop="1" x14ac:dyDescent="0.25">
      <c r="A227" s="159">
        <f>'2-Expenditures'!A227</f>
        <v>0</v>
      </c>
      <c r="B227" s="344" t="str">
        <f ca="1">IFERROR(CHAR(CODE(LOOKUP(2,1/(B213:OFFSET(B227,-1,0)&lt;&gt;""),B213:OFFSET(B227,-1,0)))+1),"A")</f>
        <v>H</v>
      </c>
      <c r="C227" s="451" t="s">
        <v>1616</v>
      </c>
      <c r="D227" s="461"/>
      <c r="E227" s="370">
        <f ca="1">SUMIFS(E213:OFFSET(E227,-1,0),$A213:OFFSET($A227,-1,0),"Y")</f>
        <v>0</v>
      </c>
      <c r="F227" s="370">
        <f ca="1">SUMIFS(F213:OFFSET(F227,-1,0),$A213:OFFSET($A227,-1,0),"Y")</f>
        <v>0</v>
      </c>
      <c r="G227" s="370">
        <f ca="1">SUMIFS(G213:OFFSET(G227,-1,0),$A213:OFFSET($A227,-1,0),"Y")</f>
        <v>0</v>
      </c>
      <c r="H227" s="370">
        <f ca="1">SUMIFS(H213:OFFSET(H227,-1,0),$A213:OFFSET($A227,-1,0),"Y")</f>
        <v>0</v>
      </c>
      <c r="I227" s="366">
        <f ca="1">SUMIFS(I213:OFFSET(I227,-1,0),$A213:OFFSET($A227,-1,0),"Y")</f>
        <v>0</v>
      </c>
      <c r="J227" s="366">
        <f ca="1">SUMIFS(J213:OFFSET(J227,-1,0),$A213:OFFSET($A227,-1,0),"Y")</f>
        <v>0</v>
      </c>
      <c r="K227" s="366">
        <f ca="1">SUMIFS(K213:OFFSET(K227,-1,0),$A213:OFFSET($A227,-1,0),"Y")</f>
        <v>0</v>
      </c>
      <c r="L227" s="370"/>
      <c r="M227" s="391" t="b">
        <f t="shared" ca="1" si="84"/>
        <v>1</v>
      </c>
      <c r="O227" s="389">
        <f t="shared" ca="1" si="85"/>
        <v>0</v>
      </c>
      <c r="P227" s="389">
        <f t="shared" ca="1" si="86"/>
        <v>0</v>
      </c>
      <c r="Q227" s="389">
        <f t="shared" ca="1" si="87"/>
        <v>0</v>
      </c>
      <c r="R227" s="389">
        <f t="shared" ca="1" si="88"/>
        <v>0</v>
      </c>
      <c r="S227" s="390" t="str">
        <f t="shared" ref="S227" ca="1" si="91">IF(I227&gt;0,SUM(O227:R227)=1,"")</f>
        <v/>
      </c>
      <c r="T227" s="173" t="s">
        <v>1852</v>
      </c>
    </row>
    <row r="228" spans="1:20" customFormat="1" hidden="1" outlineLevel="1" x14ac:dyDescent="0.25">
      <c r="A228">
        <f>'2-Expenditures'!A228</f>
        <v>0</v>
      </c>
      <c r="B228" s="112"/>
      <c r="C228" s="112"/>
      <c r="D228" s="112"/>
      <c r="L228" s="535"/>
      <c r="S228" s="381"/>
    </row>
    <row r="229" spans="1:20" s="304" customFormat="1" ht="19.95" hidden="1" customHeight="1" outlineLevel="1" x14ac:dyDescent="0.25">
      <c r="A229" s="313">
        <f>'2-Expenditures'!A229</f>
        <v>0</v>
      </c>
      <c r="B229" s="114" t="s">
        <v>1912</v>
      </c>
      <c r="C229" s="302"/>
      <c r="D229" s="302"/>
      <c r="E229" s="375"/>
      <c r="F229" s="375"/>
      <c r="G229" s="375"/>
      <c r="H229" s="375"/>
      <c r="I229" s="375"/>
      <c r="J229" s="375"/>
      <c r="K229" s="375"/>
      <c r="L229" s="363"/>
      <c r="M229" s="376"/>
      <c r="N229"/>
      <c r="O229" s="377"/>
      <c r="P229" s="377"/>
      <c r="Q229" s="377"/>
      <c r="R229" s="377"/>
      <c r="S229" s="303"/>
    </row>
    <row r="230" spans="1:20" ht="25.5" hidden="1" customHeight="1" outlineLevel="1" x14ac:dyDescent="0.25">
      <c r="A230" s="159" t="str">
        <f>'2-Expenditures'!A230</f>
        <v>Include?</v>
      </c>
      <c r="B230" s="339" t="s">
        <v>1612</v>
      </c>
      <c r="C230" s="382" t="s">
        <v>1613</v>
      </c>
      <c r="D230" s="454"/>
      <c r="E230" s="385" t="s">
        <v>1589</v>
      </c>
      <c r="F230" s="385" t="s">
        <v>1590</v>
      </c>
      <c r="G230" s="385" t="s">
        <v>1591</v>
      </c>
      <c r="H230" s="385" t="s">
        <v>1592</v>
      </c>
      <c r="I230" s="341" t="s">
        <v>1609</v>
      </c>
      <c r="J230" s="386" t="s">
        <v>1588</v>
      </c>
      <c r="K230" s="358" t="s">
        <v>1633</v>
      </c>
      <c r="L230" s="546" t="s">
        <v>1632</v>
      </c>
      <c r="M230" s="341" t="s">
        <v>1724</v>
      </c>
      <c r="O230" s="387" t="s">
        <v>1589</v>
      </c>
      <c r="P230" s="387" t="s">
        <v>1590</v>
      </c>
      <c r="Q230" s="387" t="s">
        <v>1591</v>
      </c>
      <c r="R230" s="387" t="s">
        <v>1592</v>
      </c>
      <c r="S230" s="388" t="s">
        <v>1724</v>
      </c>
      <c r="T230" s="112"/>
    </row>
    <row r="231" spans="1:20" ht="12.75" hidden="1" customHeight="1" outlineLevel="1" x14ac:dyDescent="0.25">
      <c r="A231" s="159" t="str">
        <f>'2-Expenditures'!A231</f>
        <v>Y</v>
      </c>
      <c r="B231" s="342" t="str">
        <f ca="1">IF(A231="N",B230,IF(LEN(B230)&lt;&gt;1,"A",IFERROR(CHAR(CODE(LOOKUP(2,1/($B$230:OFFSET(B231,-1,0)&lt;&gt;""),$B$230:OFFSET(B231,-1,0)))+1),"A")))</f>
        <v>A</v>
      </c>
      <c r="C231" s="452">
        <f>'2-Expenditures'!C231</f>
        <v>0</v>
      </c>
      <c r="D231" s="455"/>
      <c r="E231" s="149"/>
      <c r="F231" s="149"/>
      <c r="G231" s="149"/>
      <c r="H231" s="149"/>
      <c r="I231" s="119">
        <f>'2-Expenditures'!I231</f>
        <v>0</v>
      </c>
      <c r="J231" s="409"/>
      <c r="K231" s="153">
        <f>SUM(I231:J231)</f>
        <v>0</v>
      </c>
      <c r="L231" s="538"/>
      <c r="M231" s="147" t="b">
        <f t="shared" ref="M231:M246" si="92">SUM(E231:H231)=I231</f>
        <v>1</v>
      </c>
      <c r="O231" s="392">
        <f t="shared" ref="O231:O246" si="93">IFERROR(E231/$I231,0)</f>
        <v>0</v>
      </c>
      <c r="P231" s="392">
        <f t="shared" ref="P231:P246" si="94">IFERROR(F231/$I231,0)</f>
        <v>0</v>
      </c>
      <c r="Q231" s="392">
        <f t="shared" ref="Q231:Q246" si="95">IFERROR(G231/$I231,0)</f>
        <v>0</v>
      </c>
      <c r="R231" s="392">
        <f t="shared" ref="R231:R246" si="96">IFERROR(H231/$I231,0)</f>
        <v>0</v>
      </c>
      <c r="S231" s="393" t="str">
        <f>IF(I231&gt;0,SUM(O231:R231)=1,"")</f>
        <v/>
      </c>
      <c r="T231" s="104"/>
    </row>
    <row r="232" spans="1:20" ht="12.75" hidden="1" customHeight="1" outlineLevel="1" x14ac:dyDescent="0.25">
      <c r="A232" s="159" t="str">
        <f>'2-Expenditures'!A232</f>
        <v>Y</v>
      </c>
      <c r="B232" s="342" t="str">
        <f ca="1">IF(A232="N",B231,IF(LEN(B231)&lt;&gt;1,"A",IFERROR(CHAR(CODE(LOOKUP(2,1/($B$230:OFFSET(B232,-1,0)&lt;&gt;""),$B$230:OFFSET(B232,-1,0)))+1),"A")))</f>
        <v>B</v>
      </c>
      <c r="C232" s="452">
        <f>'2-Expenditures'!C232</f>
        <v>0</v>
      </c>
      <c r="D232" s="455"/>
      <c r="E232" s="149"/>
      <c r="F232" s="149"/>
      <c r="G232" s="149"/>
      <c r="H232" s="149"/>
      <c r="I232" s="119">
        <f>'2-Expenditures'!I232</f>
        <v>0</v>
      </c>
      <c r="J232" s="410"/>
      <c r="K232" s="153">
        <f>SUM(I232:J232)</f>
        <v>0</v>
      </c>
      <c r="L232" s="538"/>
      <c r="M232" s="147" t="b">
        <f t="shared" si="92"/>
        <v>1</v>
      </c>
      <c r="O232" s="392">
        <f t="shared" si="93"/>
        <v>0</v>
      </c>
      <c r="P232" s="392">
        <f t="shared" si="94"/>
        <v>0</v>
      </c>
      <c r="Q232" s="392">
        <f t="shared" si="95"/>
        <v>0</v>
      </c>
      <c r="R232" s="392">
        <f t="shared" si="96"/>
        <v>0</v>
      </c>
      <c r="S232" s="393" t="str">
        <f t="shared" ref="S232:S245" si="97">IF(I232&gt;0,SUM(O232:R232)=1,"")</f>
        <v/>
      </c>
      <c r="T232" s="104"/>
    </row>
    <row r="233" spans="1:20" ht="12.75" hidden="1" customHeight="1" outlineLevel="1" x14ac:dyDescent="0.25">
      <c r="A233" s="159" t="str">
        <f>'2-Expenditures'!A233</f>
        <v>Y</v>
      </c>
      <c r="B233" s="342" t="str">
        <f ca="1">IF(A233="N",B232,IF(LEN(B232)&lt;&gt;1,"A",IFERROR(CHAR(CODE(LOOKUP(2,1/($B$230:OFFSET(B233,-1,0)&lt;&gt;""),$B$230:OFFSET(B233,-1,0)))+1),"A")))</f>
        <v>C</v>
      </c>
      <c r="C233" s="452">
        <f>'2-Expenditures'!C233</f>
        <v>0</v>
      </c>
      <c r="D233" s="455"/>
      <c r="E233" s="149"/>
      <c r="F233" s="149"/>
      <c r="G233" s="149"/>
      <c r="H233" s="149"/>
      <c r="I233" s="119">
        <f>'2-Expenditures'!I233</f>
        <v>0</v>
      </c>
      <c r="J233" s="410"/>
      <c r="K233" s="153">
        <f>SUM(I233:J233)</f>
        <v>0</v>
      </c>
      <c r="L233" s="538"/>
      <c r="M233" s="147" t="b">
        <f t="shared" si="92"/>
        <v>1</v>
      </c>
      <c r="O233" s="392">
        <f t="shared" si="93"/>
        <v>0</v>
      </c>
      <c r="P233" s="392">
        <f t="shared" si="94"/>
        <v>0</v>
      </c>
      <c r="Q233" s="392">
        <f t="shared" si="95"/>
        <v>0</v>
      </c>
      <c r="R233" s="392">
        <f t="shared" si="96"/>
        <v>0</v>
      </c>
      <c r="S233" s="393" t="str">
        <f t="shared" si="97"/>
        <v/>
      </c>
      <c r="T233" s="112"/>
    </row>
    <row r="234" spans="1:20" ht="12.75" hidden="1" customHeight="1" outlineLevel="1" x14ac:dyDescent="0.25">
      <c r="A234" s="159" t="str">
        <f>'2-Expenditures'!A234</f>
        <v>Y</v>
      </c>
      <c r="B234" s="342" t="str">
        <f ca="1">IF(A234="N",B233,IF(LEN(B233)&lt;&gt;1,"A",IFERROR(CHAR(CODE(LOOKUP(2,1/($B$230:OFFSET(B234,-1,0)&lt;&gt;""),$B$230:OFFSET(B234,-1,0)))+1),"A")))</f>
        <v>D</v>
      </c>
      <c r="C234" s="452">
        <f>'2-Expenditures'!C234</f>
        <v>0</v>
      </c>
      <c r="D234" s="455"/>
      <c r="E234" s="149"/>
      <c r="F234" s="149"/>
      <c r="G234" s="149"/>
      <c r="H234" s="149"/>
      <c r="I234" s="119">
        <f>'2-Expenditures'!I234</f>
        <v>0</v>
      </c>
      <c r="J234" s="410"/>
      <c r="K234" s="153">
        <f>SUM(I234:J234)</f>
        <v>0</v>
      </c>
      <c r="L234" s="538"/>
      <c r="M234" s="147" t="b">
        <f t="shared" si="92"/>
        <v>1</v>
      </c>
      <c r="O234" s="392">
        <f t="shared" si="93"/>
        <v>0</v>
      </c>
      <c r="P234" s="392">
        <f t="shared" si="94"/>
        <v>0</v>
      </c>
      <c r="Q234" s="392">
        <f t="shared" si="95"/>
        <v>0</v>
      </c>
      <c r="R234" s="392">
        <f t="shared" si="96"/>
        <v>0</v>
      </c>
      <c r="S234" s="393" t="str">
        <f t="shared" si="97"/>
        <v/>
      </c>
      <c r="T234" s="112"/>
    </row>
    <row r="235" spans="1:20" ht="12.75" hidden="1" customHeight="1" outlineLevel="1" x14ac:dyDescent="0.25">
      <c r="A235" s="159" t="str">
        <f>'2-Expenditures'!A235</f>
        <v>Y</v>
      </c>
      <c r="B235" s="342" t="str">
        <f ca="1">IF(A235="N",B234,IF(LEN(B234)&lt;&gt;1,"A",IFERROR(CHAR(CODE(LOOKUP(2,1/($B$230:OFFSET(B235,-1,0)&lt;&gt;""),$B$230:OFFSET(B235,-1,0)))+1),"A")))</f>
        <v>E</v>
      </c>
      <c r="C235" s="452">
        <f>'2-Expenditures'!C235</f>
        <v>0</v>
      </c>
      <c r="D235" s="455"/>
      <c r="E235" s="149"/>
      <c r="F235" s="149"/>
      <c r="G235" s="149"/>
      <c r="H235" s="149"/>
      <c r="I235" s="119">
        <f>'2-Expenditures'!I235</f>
        <v>0</v>
      </c>
      <c r="J235" s="410"/>
      <c r="K235" s="153">
        <f>SUM(I235:J235)</f>
        <v>0</v>
      </c>
      <c r="L235" s="538"/>
      <c r="M235" s="147" t="b">
        <f t="shared" si="92"/>
        <v>1</v>
      </c>
      <c r="O235" s="392">
        <f t="shared" si="93"/>
        <v>0</v>
      </c>
      <c r="P235" s="392">
        <f t="shared" si="94"/>
        <v>0</v>
      </c>
      <c r="Q235" s="392">
        <f t="shared" si="95"/>
        <v>0</v>
      </c>
      <c r="R235" s="392">
        <f t="shared" si="96"/>
        <v>0</v>
      </c>
      <c r="S235" s="393" t="str">
        <f t="shared" si="97"/>
        <v/>
      </c>
      <c r="T235" s="112"/>
    </row>
    <row r="236" spans="1:20" ht="12.75" hidden="1" customHeight="1" outlineLevel="2" x14ac:dyDescent="0.25">
      <c r="A236" s="159" t="str">
        <f>'2-Expenditures'!A236</f>
        <v>N</v>
      </c>
      <c r="B236" s="342" t="str">
        <f ca="1">IF(A236="N",B235,IF(LEN(B235)&lt;&gt;1,"A",IFERROR(CHAR(CODE(LOOKUP(2,1/($B$230:OFFSET(B236,-1,0)&lt;&gt;""),$B$230:OFFSET(B236,-1,0)))+1),"A")))</f>
        <v>E</v>
      </c>
      <c r="C236" s="452">
        <f>'2-Expenditures'!C236</f>
        <v>0</v>
      </c>
      <c r="D236" s="455"/>
      <c r="E236" s="149"/>
      <c r="F236" s="149"/>
      <c r="G236" s="149"/>
      <c r="H236" s="149"/>
      <c r="I236" s="119">
        <f>'2-Expenditures'!I236</f>
        <v>0</v>
      </c>
      <c r="J236" s="410"/>
      <c r="K236" s="153">
        <f t="shared" ref="K236:K245" si="98">SUM(I236:J236)</f>
        <v>0</v>
      </c>
      <c r="L236" s="538"/>
      <c r="M236" s="147" t="b">
        <f t="shared" si="92"/>
        <v>1</v>
      </c>
      <c r="O236" s="392">
        <f t="shared" si="93"/>
        <v>0</v>
      </c>
      <c r="P236" s="392">
        <f t="shared" si="94"/>
        <v>0</v>
      </c>
      <c r="Q236" s="392">
        <f t="shared" si="95"/>
        <v>0</v>
      </c>
      <c r="R236" s="392">
        <f t="shared" si="96"/>
        <v>0</v>
      </c>
      <c r="S236" s="393" t="str">
        <f t="shared" si="97"/>
        <v/>
      </c>
      <c r="T236" s="112"/>
    </row>
    <row r="237" spans="1:20" ht="12.75" hidden="1" customHeight="1" outlineLevel="2" x14ac:dyDescent="0.25">
      <c r="A237" s="159" t="str">
        <f>'2-Expenditures'!A237</f>
        <v>N</v>
      </c>
      <c r="B237" s="342" t="str">
        <f ca="1">IF(A237="N",B236,IF(LEN(B236)&lt;&gt;1,"A",IFERROR(CHAR(CODE(LOOKUP(2,1/($B$230:OFFSET(B237,-1,0)&lt;&gt;""),$B$230:OFFSET(B237,-1,0)))+1),"A")))</f>
        <v>E</v>
      </c>
      <c r="C237" s="452">
        <f>'2-Expenditures'!C237</f>
        <v>0</v>
      </c>
      <c r="D237" s="455"/>
      <c r="E237" s="149"/>
      <c r="F237" s="149"/>
      <c r="G237" s="149"/>
      <c r="H237" s="149"/>
      <c r="I237" s="119">
        <f>'2-Expenditures'!I237</f>
        <v>0</v>
      </c>
      <c r="J237" s="410"/>
      <c r="K237" s="153">
        <f t="shared" si="98"/>
        <v>0</v>
      </c>
      <c r="L237" s="538"/>
      <c r="M237" s="147" t="b">
        <f t="shared" si="92"/>
        <v>1</v>
      </c>
      <c r="O237" s="392">
        <f t="shared" si="93"/>
        <v>0</v>
      </c>
      <c r="P237" s="392">
        <f t="shared" si="94"/>
        <v>0</v>
      </c>
      <c r="Q237" s="392">
        <f t="shared" si="95"/>
        <v>0</v>
      </c>
      <c r="R237" s="392">
        <f t="shared" si="96"/>
        <v>0</v>
      </c>
      <c r="S237" s="393" t="str">
        <f t="shared" si="97"/>
        <v/>
      </c>
      <c r="T237" s="112"/>
    </row>
    <row r="238" spans="1:20" ht="12.75" hidden="1" customHeight="1" outlineLevel="2" x14ac:dyDescent="0.25">
      <c r="A238" s="159" t="str">
        <f>'2-Expenditures'!A238</f>
        <v>N</v>
      </c>
      <c r="B238" s="342" t="str">
        <f ca="1">IF(A238="N",B237,IF(LEN(B237)&lt;&gt;1,"A",IFERROR(CHAR(CODE(LOOKUP(2,1/($B$230:OFFSET(B238,-1,0)&lt;&gt;""),$B$230:OFFSET(B238,-1,0)))+1),"A")))</f>
        <v>E</v>
      </c>
      <c r="C238" s="452">
        <f>'2-Expenditures'!C238</f>
        <v>0</v>
      </c>
      <c r="D238" s="455"/>
      <c r="E238" s="149"/>
      <c r="F238" s="149"/>
      <c r="G238" s="149"/>
      <c r="H238" s="149"/>
      <c r="I238" s="119">
        <f>'2-Expenditures'!I238</f>
        <v>0</v>
      </c>
      <c r="J238" s="410"/>
      <c r="K238" s="153">
        <f t="shared" si="98"/>
        <v>0</v>
      </c>
      <c r="L238" s="538"/>
      <c r="M238" s="147" t="b">
        <f t="shared" si="92"/>
        <v>1</v>
      </c>
      <c r="O238" s="392">
        <f t="shared" si="93"/>
        <v>0</v>
      </c>
      <c r="P238" s="392">
        <f t="shared" si="94"/>
        <v>0</v>
      </c>
      <c r="Q238" s="392">
        <f t="shared" si="95"/>
        <v>0</v>
      </c>
      <c r="R238" s="392">
        <f t="shared" si="96"/>
        <v>0</v>
      </c>
      <c r="S238" s="393" t="str">
        <f t="shared" si="97"/>
        <v/>
      </c>
      <c r="T238" s="112"/>
    </row>
    <row r="239" spans="1:20" ht="12.75" hidden="1" customHeight="1" outlineLevel="2" x14ac:dyDescent="0.25">
      <c r="A239" s="159" t="str">
        <f>'2-Expenditures'!A239</f>
        <v>N</v>
      </c>
      <c r="B239" s="342" t="str">
        <f ca="1">IF(A239="N",B238,IF(LEN(B238)&lt;&gt;1,"A",IFERROR(CHAR(CODE(LOOKUP(2,1/($B$230:OFFSET(B239,-1,0)&lt;&gt;""),$B$230:OFFSET(B239,-1,0)))+1),"A")))</f>
        <v>E</v>
      </c>
      <c r="C239" s="452">
        <f>'2-Expenditures'!C239</f>
        <v>0</v>
      </c>
      <c r="D239" s="455"/>
      <c r="E239" s="149"/>
      <c r="F239" s="149"/>
      <c r="G239" s="149"/>
      <c r="H239" s="149"/>
      <c r="I239" s="119">
        <f>'2-Expenditures'!I239</f>
        <v>0</v>
      </c>
      <c r="J239" s="410"/>
      <c r="K239" s="153">
        <f t="shared" si="98"/>
        <v>0</v>
      </c>
      <c r="L239" s="538"/>
      <c r="M239" s="147" t="b">
        <f t="shared" si="92"/>
        <v>1</v>
      </c>
      <c r="O239" s="392">
        <f t="shared" si="93"/>
        <v>0</v>
      </c>
      <c r="P239" s="392">
        <f t="shared" si="94"/>
        <v>0</v>
      </c>
      <c r="Q239" s="392">
        <f t="shared" si="95"/>
        <v>0</v>
      </c>
      <c r="R239" s="392">
        <f t="shared" si="96"/>
        <v>0</v>
      </c>
      <c r="S239" s="393" t="str">
        <f t="shared" si="97"/>
        <v/>
      </c>
      <c r="T239" s="112"/>
    </row>
    <row r="240" spans="1:20" ht="12.75" hidden="1" customHeight="1" outlineLevel="2" x14ac:dyDescent="0.25">
      <c r="A240" s="159" t="str">
        <f>'2-Expenditures'!A240</f>
        <v>N</v>
      </c>
      <c r="B240" s="342" t="str">
        <f ca="1">IF(A240="N",B239,IF(LEN(B239)&lt;&gt;1,"A",IFERROR(CHAR(CODE(LOOKUP(2,1/($B$230:OFFSET(B240,-1,0)&lt;&gt;""),$B$230:OFFSET(B240,-1,0)))+1),"A")))</f>
        <v>E</v>
      </c>
      <c r="C240" s="452">
        <f>'2-Expenditures'!C240</f>
        <v>0</v>
      </c>
      <c r="D240" s="455"/>
      <c r="E240" s="149"/>
      <c r="F240" s="149"/>
      <c r="G240" s="149"/>
      <c r="H240" s="149"/>
      <c r="I240" s="119">
        <f>'2-Expenditures'!I240</f>
        <v>0</v>
      </c>
      <c r="J240" s="410"/>
      <c r="K240" s="153">
        <f t="shared" si="98"/>
        <v>0</v>
      </c>
      <c r="L240" s="538"/>
      <c r="M240" s="147" t="b">
        <f t="shared" si="92"/>
        <v>1</v>
      </c>
      <c r="O240" s="392">
        <f t="shared" si="93"/>
        <v>0</v>
      </c>
      <c r="P240" s="392">
        <f t="shared" si="94"/>
        <v>0</v>
      </c>
      <c r="Q240" s="392">
        <f t="shared" si="95"/>
        <v>0</v>
      </c>
      <c r="R240" s="392">
        <f t="shared" si="96"/>
        <v>0</v>
      </c>
      <c r="S240" s="393" t="str">
        <f t="shared" si="97"/>
        <v/>
      </c>
      <c r="T240" s="112"/>
    </row>
    <row r="241" spans="1:22" ht="12.75" hidden="1" customHeight="1" outlineLevel="2" x14ac:dyDescent="0.25">
      <c r="A241" s="159" t="str">
        <f>'2-Expenditures'!A241</f>
        <v>N</v>
      </c>
      <c r="B241" s="342" t="str">
        <f ca="1">IF(A241="N",B240,IF(LEN(B240)&lt;&gt;1,"A",IFERROR(CHAR(CODE(LOOKUP(2,1/($B$230:OFFSET(B241,-1,0)&lt;&gt;""),$B$230:OFFSET(B241,-1,0)))+1),"A")))</f>
        <v>E</v>
      </c>
      <c r="C241" s="452">
        <f>'2-Expenditures'!C241</f>
        <v>0</v>
      </c>
      <c r="D241" s="455"/>
      <c r="E241" s="149"/>
      <c r="F241" s="149"/>
      <c r="G241" s="149"/>
      <c r="H241" s="149"/>
      <c r="I241" s="119">
        <f>'2-Expenditures'!I241</f>
        <v>0</v>
      </c>
      <c r="J241" s="410"/>
      <c r="K241" s="153">
        <f t="shared" si="98"/>
        <v>0</v>
      </c>
      <c r="L241" s="538"/>
      <c r="M241" s="147" t="b">
        <f t="shared" si="92"/>
        <v>1</v>
      </c>
      <c r="O241" s="392">
        <f t="shared" si="93"/>
        <v>0</v>
      </c>
      <c r="P241" s="392">
        <f t="shared" si="94"/>
        <v>0</v>
      </c>
      <c r="Q241" s="392">
        <f t="shared" si="95"/>
        <v>0</v>
      </c>
      <c r="R241" s="392">
        <f t="shared" si="96"/>
        <v>0</v>
      </c>
      <c r="S241" s="393" t="str">
        <f t="shared" si="97"/>
        <v/>
      </c>
      <c r="T241" s="112"/>
    </row>
    <row r="242" spans="1:22" ht="12.75" hidden="1" customHeight="1" outlineLevel="2" x14ac:dyDescent="0.25">
      <c r="A242" s="159" t="str">
        <f>'2-Expenditures'!A242</f>
        <v>N</v>
      </c>
      <c r="B242" s="342" t="str">
        <f ca="1">IF(A242="N",B241,IF(LEN(B241)&lt;&gt;1,"A",IFERROR(CHAR(CODE(LOOKUP(2,1/($B$230:OFFSET(B242,-1,0)&lt;&gt;""),$B$230:OFFSET(B242,-1,0)))+1),"A")))</f>
        <v>E</v>
      </c>
      <c r="C242" s="452">
        <f>'2-Expenditures'!C242</f>
        <v>0</v>
      </c>
      <c r="D242" s="455"/>
      <c r="E242" s="149"/>
      <c r="F242" s="149"/>
      <c r="G242" s="149"/>
      <c r="H242" s="149"/>
      <c r="I242" s="119">
        <f>'2-Expenditures'!I242</f>
        <v>0</v>
      </c>
      <c r="J242" s="410"/>
      <c r="K242" s="153">
        <f t="shared" si="98"/>
        <v>0</v>
      </c>
      <c r="L242" s="538"/>
      <c r="M242" s="147" t="b">
        <f t="shared" si="92"/>
        <v>1</v>
      </c>
      <c r="O242" s="392">
        <f t="shared" si="93"/>
        <v>0</v>
      </c>
      <c r="P242" s="392">
        <f t="shared" si="94"/>
        <v>0</v>
      </c>
      <c r="Q242" s="392">
        <f t="shared" si="95"/>
        <v>0</v>
      </c>
      <c r="R242" s="392">
        <f t="shared" si="96"/>
        <v>0</v>
      </c>
      <c r="S242" s="393" t="str">
        <f t="shared" si="97"/>
        <v/>
      </c>
      <c r="T242" s="112"/>
    </row>
    <row r="243" spans="1:22" ht="12.75" hidden="1" customHeight="1" outlineLevel="2" x14ac:dyDescent="0.25">
      <c r="A243" s="159" t="str">
        <f>'2-Expenditures'!A243</f>
        <v>N</v>
      </c>
      <c r="B243" s="342" t="str">
        <f ca="1">IF(A243="N",B242,IF(LEN(B242)&lt;&gt;1,"A",IFERROR(CHAR(CODE(LOOKUP(2,1/($B$230:OFFSET(B243,-1,0)&lt;&gt;""),$B$230:OFFSET(B243,-1,0)))+1),"A")))</f>
        <v>E</v>
      </c>
      <c r="C243" s="452">
        <f>'2-Expenditures'!C243</f>
        <v>0</v>
      </c>
      <c r="D243" s="455"/>
      <c r="E243" s="149"/>
      <c r="F243" s="149"/>
      <c r="G243" s="149"/>
      <c r="H243" s="149"/>
      <c r="I243" s="119">
        <f>'2-Expenditures'!I243</f>
        <v>0</v>
      </c>
      <c r="J243" s="410"/>
      <c r="K243" s="153">
        <f t="shared" si="98"/>
        <v>0</v>
      </c>
      <c r="L243" s="538"/>
      <c r="M243" s="147" t="b">
        <f t="shared" si="92"/>
        <v>1</v>
      </c>
      <c r="O243" s="392">
        <f t="shared" si="93"/>
        <v>0</v>
      </c>
      <c r="P243" s="392">
        <f t="shared" si="94"/>
        <v>0</v>
      </c>
      <c r="Q243" s="392">
        <f t="shared" si="95"/>
        <v>0</v>
      </c>
      <c r="R243" s="392">
        <f t="shared" si="96"/>
        <v>0</v>
      </c>
      <c r="S243" s="393" t="str">
        <f t="shared" si="97"/>
        <v/>
      </c>
      <c r="T243" s="112"/>
    </row>
    <row r="244" spans="1:22" ht="12.75" hidden="1" customHeight="1" outlineLevel="2" x14ac:dyDescent="0.25">
      <c r="A244" s="159" t="str">
        <f>'2-Expenditures'!A244</f>
        <v>N</v>
      </c>
      <c r="B244" s="342" t="str">
        <f ca="1">IF(A244="N",B243,IF(LEN(B243)&lt;&gt;1,"A",IFERROR(CHAR(CODE(LOOKUP(2,1/($B$230:OFFSET(B244,-1,0)&lt;&gt;""),$B$230:OFFSET(B244,-1,0)))+1),"A")))</f>
        <v>E</v>
      </c>
      <c r="C244" s="452">
        <f>'2-Expenditures'!C244</f>
        <v>0</v>
      </c>
      <c r="D244" s="455"/>
      <c r="E244" s="149"/>
      <c r="F244" s="149"/>
      <c r="G244" s="149"/>
      <c r="H244" s="149"/>
      <c r="I244" s="119">
        <f>'2-Expenditures'!I244</f>
        <v>0</v>
      </c>
      <c r="J244" s="410"/>
      <c r="K244" s="153">
        <f t="shared" si="98"/>
        <v>0</v>
      </c>
      <c r="L244" s="538"/>
      <c r="M244" s="147" t="b">
        <f t="shared" si="92"/>
        <v>1</v>
      </c>
      <c r="O244" s="392">
        <f t="shared" si="93"/>
        <v>0</v>
      </c>
      <c r="P244" s="392">
        <f t="shared" si="94"/>
        <v>0</v>
      </c>
      <c r="Q244" s="392">
        <f t="shared" si="95"/>
        <v>0</v>
      </c>
      <c r="R244" s="392">
        <f t="shared" si="96"/>
        <v>0</v>
      </c>
      <c r="S244" s="393" t="str">
        <f t="shared" si="97"/>
        <v/>
      </c>
      <c r="T244" s="112"/>
    </row>
    <row r="245" spans="1:22" ht="12.75" hidden="1" customHeight="1" outlineLevel="2" thickBot="1" x14ac:dyDescent="0.3">
      <c r="A245" s="159" t="str">
        <f>'2-Expenditures'!A245</f>
        <v>N</v>
      </c>
      <c r="B245" s="342" t="str">
        <f ca="1">IF(A245="N",B244,IF(LEN(B244)&lt;&gt;1,"A",IFERROR(CHAR(CODE(LOOKUP(2,1/($B$230:OFFSET(B245,-1,0)&lt;&gt;""),$B$230:OFFSET(B245,-1,0)))+1),"A")))</f>
        <v>E</v>
      </c>
      <c r="C245" s="452">
        <f>'2-Expenditures'!C245</f>
        <v>0</v>
      </c>
      <c r="D245" s="455"/>
      <c r="E245" s="149"/>
      <c r="F245" s="149"/>
      <c r="G245" s="149"/>
      <c r="H245" s="149"/>
      <c r="I245" s="119">
        <f>'2-Expenditures'!I245</f>
        <v>0</v>
      </c>
      <c r="J245" s="410"/>
      <c r="K245" s="153">
        <f t="shared" si="98"/>
        <v>0</v>
      </c>
      <c r="L245" s="538"/>
      <c r="M245" s="147" t="b">
        <f t="shared" si="92"/>
        <v>1</v>
      </c>
      <c r="O245" s="392">
        <f t="shared" si="93"/>
        <v>0</v>
      </c>
      <c r="P245" s="392">
        <f t="shared" si="94"/>
        <v>0</v>
      </c>
      <c r="Q245" s="392">
        <f t="shared" si="95"/>
        <v>0</v>
      </c>
      <c r="R245" s="392">
        <f t="shared" si="96"/>
        <v>0</v>
      </c>
      <c r="S245" s="393" t="str">
        <f t="shared" si="97"/>
        <v/>
      </c>
      <c r="T245" s="112"/>
    </row>
    <row r="246" spans="1:22" ht="13.8" hidden="1" outlineLevel="1" thickTop="1" x14ac:dyDescent="0.25">
      <c r="A246" s="159">
        <f>'2-Expenditures'!A246</f>
        <v>0</v>
      </c>
      <c r="B246" s="344" t="str">
        <f ca="1">IFERROR(CHAR(CODE(LOOKUP(2,1/(B231:OFFSET(B246,-1,0)&lt;&gt;""),B231:OFFSET(B246,-1,0)))+1),"A")</f>
        <v>F</v>
      </c>
      <c r="C246" s="453" t="s">
        <v>1700</v>
      </c>
      <c r="D246" s="456"/>
      <c r="E246" s="370">
        <f ca="1">SUMIFS(E231:OFFSET(E246,-1,0),$A231:OFFSET($A246,-1,0),"Y")</f>
        <v>0</v>
      </c>
      <c r="F246" s="370">
        <f ca="1">SUMIFS(F231:OFFSET(F246,-1,0),$A231:OFFSET($A246,-1,0),"Y")</f>
        <v>0</v>
      </c>
      <c r="G246" s="370">
        <f ca="1">SUMIFS(G231:OFFSET(G246,-1,0),$A231:OFFSET($A246,-1,0),"Y")</f>
        <v>0</v>
      </c>
      <c r="H246" s="370">
        <f ca="1">SUMIFS(H231:OFFSET(H246,-1,0),$A231:OFFSET($A246,-1,0),"Y")</f>
        <v>0</v>
      </c>
      <c r="I246" s="370">
        <f ca="1">SUMIFS(I231:OFFSET(I246,-1,0),$A231:OFFSET($A246,-1,0),"Y")</f>
        <v>0</v>
      </c>
      <c r="J246" s="422"/>
      <c r="K246" s="348">
        <f ca="1">SUMIFS(K231:OFFSET(K246,-1,0),$A231:OFFSET($A246,-1,0),"Y")</f>
        <v>0</v>
      </c>
      <c r="L246" s="370"/>
      <c r="M246" s="374" t="b">
        <f t="shared" ca="1" si="92"/>
        <v>1</v>
      </c>
      <c r="O246" s="389">
        <f t="shared" ca="1" si="93"/>
        <v>0</v>
      </c>
      <c r="P246" s="389">
        <f t="shared" ca="1" si="94"/>
        <v>0</v>
      </c>
      <c r="Q246" s="389">
        <f t="shared" ca="1" si="95"/>
        <v>0</v>
      </c>
      <c r="R246" s="389">
        <f t="shared" ca="1" si="96"/>
        <v>0</v>
      </c>
      <c r="S246" s="390" t="str">
        <f t="shared" ref="S246" ca="1" si="99">IF(I246&gt;0,SUM(O246:R246)=1,"")</f>
        <v/>
      </c>
      <c r="T246" s="173" t="s">
        <v>1853</v>
      </c>
    </row>
    <row r="247" spans="1:22" collapsed="1" x14ac:dyDescent="0.25">
      <c r="A247" s="159">
        <f>'2-Expenditures'!A247</f>
        <v>0</v>
      </c>
      <c r="O247" s="152"/>
      <c r="P247" s="152"/>
      <c r="Q247" s="152"/>
      <c r="R247" s="152"/>
      <c r="S247" s="151"/>
    </row>
    <row r="248" spans="1:22" x14ac:dyDescent="0.25">
      <c r="A248" s="159">
        <f>'2-Expenditures'!A248</f>
        <v>0</v>
      </c>
      <c r="B248" s="100" t="s">
        <v>1576</v>
      </c>
      <c r="C248" s="309" t="s">
        <v>1702</v>
      </c>
      <c r="S248" s="151"/>
    </row>
    <row r="249" spans="1:22" ht="15.6" hidden="1" outlineLevel="1" x14ac:dyDescent="0.25">
      <c r="A249" s="159">
        <f>'2-Expenditures'!A249</f>
        <v>0</v>
      </c>
      <c r="B249" s="117" t="s">
        <v>1576</v>
      </c>
      <c r="C249" s="117" t="str">
        <f>INDEX('Salary and Cost Data'!$AF$2:$AJ$2,MATCH(B249,'Salary and Cost Data'!$AF$5:$AJ$5,0))</f>
        <v>FY 2028-29</v>
      </c>
      <c r="D249" s="117"/>
      <c r="E249" s="117"/>
      <c r="F249" s="117"/>
      <c r="G249" s="117"/>
      <c r="H249" s="117"/>
      <c r="I249" s="117"/>
      <c r="J249" s="117"/>
      <c r="K249" s="117"/>
      <c r="L249" s="117"/>
      <c r="M249" s="117"/>
      <c r="N249" s="117"/>
      <c r="S249" s="148"/>
    </row>
    <row r="250" spans="1:22" ht="15.6" hidden="1" outlineLevel="1" x14ac:dyDescent="0.25">
      <c r="A250" s="159">
        <f>'2-Expenditures'!A250</f>
        <v>0</v>
      </c>
      <c r="B250" s="118"/>
      <c r="C250" s="116"/>
      <c r="S250" s="380"/>
    </row>
    <row r="251" spans="1:22" s="304" customFormat="1" ht="19.95" hidden="1" customHeight="1" outlineLevel="1" x14ac:dyDescent="0.25">
      <c r="A251" s="313">
        <f>'2-Expenditures'!A251</f>
        <v>0</v>
      </c>
      <c r="B251" s="114" t="s">
        <v>1897</v>
      </c>
      <c r="C251" s="363"/>
      <c r="D251" s="363"/>
      <c r="E251" s="363"/>
      <c r="F251" s="363"/>
      <c r="G251" s="363"/>
      <c r="H251" s="363"/>
      <c r="I251" s="363"/>
      <c r="J251" s="363"/>
      <c r="K251" s="363"/>
      <c r="L251" s="363"/>
      <c r="M251" s="363"/>
      <c r="N251"/>
      <c r="S251" s="303"/>
      <c r="T251" s="301"/>
    </row>
    <row r="252" spans="1:22" ht="26.4" hidden="1" outlineLevel="1" x14ac:dyDescent="0.25">
      <c r="A252" s="159" t="str">
        <f>'2-Expenditures'!A252</f>
        <v>Include?</v>
      </c>
      <c r="B252" s="343" t="s">
        <v>1612</v>
      </c>
      <c r="C252" s="358" t="s">
        <v>1583</v>
      </c>
      <c r="D252" s="358" t="s">
        <v>1584</v>
      </c>
      <c r="E252" s="385" t="s">
        <v>1589</v>
      </c>
      <c r="F252" s="385" t="s">
        <v>1590</v>
      </c>
      <c r="G252" s="385" t="s">
        <v>1591</v>
      </c>
      <c r="H252" s="385" t="s">
        <v>1592</v>
      </c>
      <c r="I252" s="358" t="s">
        <v>1609</v>
      </c>
      <c r="J252" s="386" t="s">
        <v>1588</v>
      </c>
      <c r="K252" s="358" t="s">
        <v>1633</v>
      </c>
      <c r="L252" s="536" t="s">
        <v>1632</v>
      </c>
      <c r="M252" s="343" t="s">
        <v>1724</v>
      </c>
      <c r="O252" s="387" t="s">
        <v>1589</v>
      </c>
      <c r="P252" s="387" t="s">
        <v>1590</v>
      </c>
      <c r="Q252" s="387" t="s">
        <v>1591</v>
      </c>
      <c r="R252" s="387" t="s">
        <v>1592</v>
      </c>
      <c r="S252" s="388" t="s">
        <v>1724</v>
      </c>
    </row>
    <row r="253" spans="1:22" hidden="1" outlineLevel="1" x14ac:dyDescent="0.25">
      <c r="A253" s="159" t="str">
        <f>'2-Expenditures'!A253</f>
        <v>Y</v>
      </c>
      <c r="B253" s="258" t="str">
        <f ca="1">IF(A253="N",B252,IF(LEN(B252)&lt;&gt;1,"A",IFERROR(CHAR(CODE(LOOKUP(2,1/($B$252:OFFSET(B253,-1,0)&lt;&gt;""),$B$252:OFFSET(B253,-1,0)))+1),"A")))</f>
        <v>A</v>
      </c>
      <c r="C253" s="139">
        <f>'2-Expenditures'!C253</f>
        <v>0</v>
      </c>
      <c r="D253" s="140">
        <f>'2-Expenditures'!E253</f>
        <v>0</v>
      </c>
      <c r="E253" s="149"/>
      <c r="F253" s="149"/>
      <c r="G253" s="149"/>
      <c r="H253" s="149"/>
      <c r="I253" s="144">
        <f>'2-Expenditures'!I253</f>
        <v>0</v>
      </c>
      <c r="J253" s="409"/>
      <c r="K253" s="153">
        <f>SUM(I253:J253)</f>
        <v>0</v>
      </c>
      <c r="L253" s="539" t="s">
        <v>1937</v>
      </c>
      <c r="M253" s="383" t="b">
        <f>SUM(E253:H253)=I253</f>
        <v>1</v>
      </c>
      <c r="O253" s="389">
        <f t="shared" ref="O253:O268" si="100">IFERROR(E253/$I253,0)</f>
        <v>0</v>
      </c>
      <c r="P253" s="389">
        <f t="shared" ref="P253:P268" si="101">IFERROR(F253/$I253,0)</f>
        <v>0</v>
      </c>
      <c r="Q253" s="389">
        <f t="shared" ref="Q253:Q268" si="102">IFERROR(G253/$I253,0)</f>
        <v>0</v>
      </c>
      <c r="R253" s="389">
        <f t="shared" ref="R253:R268" si="103">IFERROR(H253/$I253,0)</f>
        <v>0</v>
      </c>
      <c r="S253" s="390" t="str">
        <f>IF(I253&gt;0,SUM(O253:R253)=1,"")</f>
        <v/>
      </c>
      <c r="U253" s="150"/>
      <c r="V253" s="150"/>
    </row>
    <row r="254" spans="1:22" hidden="1" outlineLevel="1" x14ac:dyDescent="0.25">
      <c r="A254" s="159" t="str">
        <f>'2-Expenditures'!A254</f>
        <v>Y</v>
      </c>
      <c r="B254" s="258" t="str">
        <f ca="1">IF(A254="N",B253,IF(LEN(B253)&lt;&gt;1,"A",IFERROR(CHAR(CODE(LOOKUP(2,1/($B$252:OFFSET(B254,-1,0)&lt;&gt;""),$B$252:OFFSET(B254,-1,0)))+1),"A")))</f>
        <v>B</v>
      </c>
      <c r="C254" s="139">
        <f>'2-Expenditures'!C254</f>
        <v>0</v>
      </c>
      <c r="D254" s="140">
        <f>'2-Expenditures'!E254</f>
        <v>0</v>
      </c>
      <c r="E254" s="149"/>
      <c r="F254" s="149"/>
      <c r="G254" s="149"/>
      <c r="H254" s="149"/>
      <c r="I254" s="144">
        <f>'2-Expenditures'!I254</f>
        <v>0</v>
      </c>
      <c r="J254" s="410"/>
      <c r="K254" s="153">
        <f t="shared" ref="K254:K267" si="104">SUM(I254:J254)</f>
        <v>0</v>
      </c>
      <c r="L254" s="539" t="s">
        <v>1937</v>
      </c>
      <c r="M254" s="383" t="b">
        <f>SUM(E254:H254)=I254</f>
        <v>1</v>
      </c>
      <c r="O254" s="389">
        <f t="shared" si="100"/>
        <v>0</v>
      </c>
      <c r="P254" s="389">
        <f t="shared" si="101"/>
        <v>0</v>
      </c>
      <c r="Q254" s="389">
        <f t="shared" si="102"/>
        <v>0</v>
      </c>
      <c r="R254" s="389">
        <f t="shared" si="103"/>
        <v>0</v>
      </c>
      <c r="S254" s="390" t="str">
        <f>IF(I254&gt;0,SUM(O254:R254)=1,"")</f>
        <v/>
      </c>
    </row>
    <row r="255" spans="1:22" hidden="1" outlineLevel="1" x14ac:dyDescent="0.25">
      <c r="A255" s="159" t="str">
        <f>'2-Expenditures'!A255</f>
        <v>Y</v>
      </c>
      <c r="B255" s="258" t="str">
        <f ca="1">IF(A255="N",B254,IF(LEN(B254)&lt;&gt;1,"A",IFERROR(CHAR(CODE(LOOKUP(2,1/($B$252:OFFSET(B255,-1,0)&lt;&gt;""),$B$252:OFFSET(B255,-1,0)))+1),"A")))</f>
        <v>C</v>
      </c>
      <c r="C255" s="139">
        <f>'2-Expenditures'!C255</f>
        <v>0</v>
      </c>
      <c r="D255" s="140">
        <f>'2-Expenditures'!E255</f>
        <v>0</v>
      </c>
      <c r="E255" s="149"/>
      <c r="F255" s="149"/>
      <c r="G255" s="149"/>
      <c r="H255" s="149"/>
      <c r="I255" s="144">
        <f>'2-Expenditures'!I255</f>
        <v>0</v>
      </c>
      <c r="J255" s="410"/>
      <c r="K255" s="153">
        <f t="shared" si="104"/>
        <v>0</v>
      </c>
      <c r="L255" s="539" t="s">
        <v>1937</v>
      </c>
      <c r="M255" s="383" t="b">
        <f>SUM(E255:H255)=I255</f>
        <v>1</v>
      </c>
      <c r="O255" s="389">
        <f t="shared" si="100"/>
        <v>0</v>
      </c>
      <c r="P255" s="389">
        <f t="shared" si="101"/>
        <v>0</v>
      </c>
      <c r="Q255" s="389">
        <f t="shared" si="102"/>
        <v>0</v>
      </c>
      <c r="R255" s="389">
        <f t="shared" si="103"/>
        <v>0</v>
      </c>
      <c r="S255" s="390" t="str">
        <f>IF(I255&gt;0,SUM(O255:R255)=1,"")</f>
        <v/>
      </c>
    </row>
    <row r="256" spans="1:22" hidden="1" outlineLevel="1" x14ac:dyDescent="0.25">
      <c r="A256" s="159" t="str">
        <f>'2-Expenditures'!A256</f>
        <v>Y</v>
      </c>
      <c r="B256" s="258" t="str">
        <f ca="1">IF(A256="N",B255,IF(LEN(B255)&lt;&gt;1,"A",IFERROR(CHAR(CODE(LOOKUP(2,1/($B$252:OFFSET(B256,-1,0)&lt;&gt;""),$B$252:OFFSET(B256,-1,0)))+1),"A")))</f>
        <v>D</v>
      </c>
      <c r="C256" s="139">
        <f>'2-Expenditures'!C256</f>
        <v>0</v>
      </c>
      <c r="D256" s="140">
        <f>'2-Expenditures'!E256</f>
        <v>0</v>
      </c>
      <c r="E256" s="149"/>
      <c r="F256" s="149"/>
      <c r="G256" s="149"/>
      <c r="H256" s="149"/>
      <c r="I256" s="144">
        <f>'2-Expenditures'!I256</f>
        <v>0</v>
      </c>
      <c r="J256" s="410"/>
      <c r="K256" s="153">
        <f t="shared" si="104"/>
        <v>0</v>
      </c>
      <c r="L256" s="539" t="s">
        <v>1937</v>
      </c>
      <c r="M256" s="383" t="b">
        <f>SUM(E256:H256)=I256</f>
        <v>1</v>
      </c>
      <c r="O256" s="389">
        <f t="shared" si="100"/>
        <v>0</v>
      </c>
      <c r="P256" s="389">
        <f t="shared" si="101"/>
        <v>0</v>
      </c>
      <c r="Q256" s="389">
        <f t="shared" si="102"/>
        <v>0</v>
      </c>
      <c r="R256" s="389">
        <f t="shared" si="103"/>
        <v>0</v>
      </c>
      <c r="S256" s="390" t="str">
        <f>IF(I256&gt;0,SUM(O256:R256)=1,"")</f>
        <v/>
      </c>
    </row>
    <row r="257" spans="1:20" hidden="1" outlineLevel="1" x14ac:dyDescent="0.25">
      <c r="A257" s="159" t="str">
        <f>'2-Expenditures'!A257</f>
        <v>Y</v>
      </c>
      <c r="B257" s="258" t="str">
        <f ca="1">IF(A257="N",B256,IF(LEN(B256)&lt;&gt;1,"A",IFERROR(CHAR(CODE(LOOKUP(2,1/($B$252:OFFSET(B257,-1,0)&lt;&gt;""),$B$252:OFFSET(B257,-1,0)))+1),"A")))</f>
        <v>E</v>
      </c>
      <c r="C257" s="139">
        <f>'2-Expenditures'!C257</f>
        <v>0</v>
      </c>
      <c r="D257" s="140">
        <f>'2-Expenditures'!E257</f>
        <v>0</v>
      </c>
      <c r="E257" s="149"/>
      <c r="F257" s="149"/>
      <c r="G257" s="149"/>
      <c r="H257" s="149"/>
      <c r="I257" s="144">
        <f>'2-Expenditures'!I257</f>
        <v>0</v>
      </c>
      <c r="J257" s="410"/>
      <c r="K257" s="153">
        <f t="shared" si="104"/>
        <v>0</v>
      </c>
      <c r="L257" s="539" t="s">
        <v>1937</v>
      </c>
      <c r="M257" s="383" t="b">
        <f>SUM(E257:H257)=I257</f>
        <v>1</v>
      </c>
      <c r="O257" s="389">
        <f t="shared" si="100"/>
        <v>0</v>
      </c>
      <c r="P257" s="389">
        <f t="shared" si="101"/>
        <v>0</v>
      </c>
      <c r="Q257" s="389">
        <f t="shared" si="102"/>
        <v>0</v>
      </c>
      <c r="R257" s="389">
        <f t="shared" si="103"/>
        <v>0</v>
      </c>
      <c r="S257" s="390" t="str">
        <f>IF(I257&gt;0,SUM(O257:R257)=1,"")</f>
        <v/>
      </c>
    </row>
    <row r="258" spans="1:20" hidden="1" outlineLevel="2" x14ac:dyDescent="0.25">
      <c r="A258" s="159" t="str">
        <f>'2-Expenditures'!A258</f>
        <v>N</v>
      </c>
      <c r="B258" s="258" t="str">
        <f ca="1">IF(A258="N",B257,IF(LEN(B257)&lt;&gt;1,"A",IFERROR(CHAR(CODE(LOOKUP(2,1/($B$252:OFFSET(B258,-1,0)&lt;&gt;""),$B$252:OFFSET(B258,-1,0)))+1),"A")))</f>
        <v>E</v>
      </c>
      <c r="C258" s="139">
        <f>'2-Expenditures'!C258</f>
        <v>0</v>
      </c>
      <c r="D258" s="140">
        <f>'2-Expenditures'!E258</f>
        <v>0</v>
      </c>
      <c r="E258" s="149"/>
      <c r="F258" s="149"/>
      <c r="G258" s="149"/>
      <c r="H258" s="149"/>
      <c r="I258" s="144">
        <f>'2-Expenditures'!I258</f>
        <v>0</v>
      </c>
      <c r="J258" s="410"/>
      <c r="K258" s="153">
        <f t="shared" si="104"/>
        <v>0</v>
      </c>
      <c r="L258" s="539" t="s">
        <v>1937</v>
      </c>
      <c r="M258" s="383" t="b">
        <f t="shared" ref="M258:M267" si="105">SUM(E258:H258)=I258</f>
        <v>1</v>
      </c>
      <c r="O258" s="389">
        <f t="shared" si="100"/>
        <v>0</v>
      </c>
      <c r="P258" s="389">
        <f t="shared" si="101"/>
        <v>0</v>
      </c>
      <c r="Q258" s="389">
        <f t="shared" si="102"/>
        <v>0</v>
      </c>
      <c r="R258" s="389">
        <f t="shared" si="103"/>
        <v>0</v>
      </c>
      <c r="S258" s="390" t="str">
        <f t="shared" ref="S258:S267" si="106">IF(I258&gt;0,SUM(O258:R258)=1,"")</f>
        <v/>
      </c>
    </row>
    <row r="259" spans="1:20" hidden="1" outlineLevel="2" x14ac:dyDescent="0.25">
      <c r="A259" s="159" t="str">
        <f>'2-Expenditures'!A259</f>
        <v>N</v>
      </c>
      <c r="B259" s="258" t="str">
        <f ca="1">IF(A259="N",B258,IF(LEN(B258)&lt;&gt;1,"A",IFERROR(CHAR(CODE(LOOKUP(2,1/($B$252:OFFSET(B259,-1,0)&lt;&gt;""),$B$252:OFFSET(B259,-1,0)))+1),"A")))</f>
        <v>E</v>
      </c>
      <c r="C259" s="139">
        <f>'2-Expenditures'!C259</f>
        <v>0</v>
      </c>
      <c r="D259" s="140">
        <f>'2-Expenditures'!E259</f>
        <v>0</v>
      </c>
      <c r="E259" s="149"/>
      <c r="F259" s="149"/>
      <c r="G259" s="149"/>
      <c r="H259" s="149"/>
      <c r="I259" s="144">
        <f>'2-Expenditures'!I259</f>
        <v>0</v>
      </c>
      <c r="J259" s="410"/>
      <c r="K259" s="153">
        <f t="shared" si="104"/>
        <v>0</v>
      </c>
      <c r="L259" s="539" t="s">
        <v>1937</v>
      </c>
      <c r="M259" s="383" t="b">
        <f t="shared" si="105"/>
        <v>1</v>
      </c>
      <c r="O259" s="389">
        <f t="shared" si="100"/>
        <v>0</v>
      </c>
      <c r="P259" s="389">
        <f t="shared" si="101"/>
        <v>0</v>
      </c>
      <c r="Q259" s="389">
        <f t="shared" si="102"/>
        <v>0</v>
      </c>
      <c r="R259" s="389">
        <f t="shared" si="103"/>
        <v>0</v>
      </c>
      <c r="S259" s="390" t="str">
        <f t="shared" si="106"/>
        <v/>
      </c>
    </row>
    <row r="260" spans="1:20" hidden="1" outlineLevel="2" x14ac:dyDescent="0.25">
      <c r="A260" s="159" t="str">
        <f>'2-Expenditures'!A260</f>
        <v>N</v>
      </c>
      <c r="B260" s="258" t="str">
        <f ca="1">IF(A260="N",B259,IF(LEN(B259)&lt;&gt;1,"A",IFERROR(CHAR(CODE(LOOKUP(2,1/($B$252:OFFSET(B260,-1,0)&lt;&gt;""),$B$252:OFFSET(B260,-1,0)))+1),"A")))</f>
        <v>E</v>
      </c>
      <c r="C260" s="139">
        <f>'2-Expenditures'!C260</f>
        <v>0</v>
      </c>
      <c r="D260" s="140">
        <f>'2-Expenditures'!E260</f>
        <v>0</v>
      </c>
      <c r="E260" s="149"/>
      <c r="F260" s="149"/>
      <c r="G260" s="149"/>
      <c r="H260" s="149"/>
      <c r="I260" s="144">
        <f>'2-Expenditures'!I260</f>
        <v>0</v>
      </c>
      <c r="J260" s="410"/>
      <c r="K260" s="153">
        <f t="shared" si="104"/>
        <v>0</v>
      </c>
      <c r="L260" s="539" t="s">
        <v>1937</v>
      </c>
      <c r="M260" s="383" t="b">
        <f t="shared" si="105"/>
        <v>1</v>
      </c>
      <c r="O260" s="389">
        <f t="shared" si="100"/>
        <v>0</v>
      </c>
      <c r="P260" s="389">
        <f t="shared" si="101"/>
        <v>0</v>
      </c>
      <c r="Q260" s="389">
        <f t="shared" si="102"/>
        <v>0</v>
      </c>
      <c r="R260" s="389">
        <f t="shared" si="103"/>
        <v>0</v>
      </c>
      <c r="S260" s="390" t="str">
        <f t="shared" si="106"/>
        <v/>
      </c>
    </row>
    <row r="261" spans="1:20" hidden="1" outlineLevel="2" x14ac:dyDescent="0.25">
      <c r="A261" s="159" t="str">
        <f>'2-Expenditures'!A261</f>
        <v>N</v>
      </c>
      <c r="B261" s="258" t="str">
        <f ca="1">IF(A261="N",B260,IF(LEN(B260)&lt;&gt;1,"A",IFERROR(CHAR(CODE(LOOKUP(2,1/($B$252:OFFSET(B261,-1,0)&lt;&gt;""),$B$252:OFFSET(B261,-1,0)))+1),"A")))</f>
        <v>E</v>
      </c>
      <c r="C261" s="139">
        <f>'2-Expenditures'!C261</f>
        <v>0</v>
      </c>
      <c r="D261" s="140">
        <f>'2-Expenditures'!E261</f>
        <v>0</v>
      </c>
      <c r="E261" s="149"/>
      <c r="F261" s="149"/>
      <c r="G261" s="149"/>
      <c r="H261" s="149"/>
      <c r="I261" s="144">
        <f>'2-Expenditures'!I261</f>
        <v>0</v>
      </c>
      <c r="J261" s="410"/>
      <c r="K261" s="153">
        <f t="shared" si="104"/>
        <v>0</v>
      </c>
      <c r="L261" s="539" t="s">
        <v>1937</v>
      </c>
      <c r="M261" s="383" t="b">
        <f t="shared" si="105"/>
        <v>1</v>
      </c>
      <c r="O261" s="389">
        <f t="shared" si="100"/>
        <v>0</v>
      </c>
      <c r="P261" s="389">
        <f t="shared" si="101"/>
        <v>0</v>
      </c>
      <c r="Q261" s="389">
        <f t="shared" si="102"/>
        <v>0</v>
      </c>
      <c r="R261" s="389">
        <f t="shared" si="103"/>
        <v>0</v>
      </c>
      <c r="S261" s="390" t="str">
        <f t="shared" si="106"/>
        <v/>
      </c>
    </row>
    <row r="262" spans="1:20" hidden="1" outlineLevel="2" x14ac:dyDescent="0.25">
      <c r="A262" s="159" t="str">
        <f>'2-Expenditures'!A262</f>
        <v>N</v>
      </c>
      <c r="B262" s="258" t="str">
        <f ca="1">IF(A262="N",B261,IF(LEN(B261)&lt;&gt;1,"A",IFERROR(CHAR(CODE(LOOKUP(2,1/($B$252:OFFSET(B262,-1,0)&lt;&gt;""),$B$252:OFFSET(B262,-1,0)))+1),"A")))</f>
        <v>E</v>
      </c>
      <c r="C262" s="139">
        <f>'2-Expenditures'!C262</f>
        <v>0</v>
      </c>
      <c r="D262" s="140">
        <f>'2-Expenditures'!E262</f>
        <v>0</v>
      </c>
      <c r="E262" s="149"/>
      <c r="F262" s="149"/>
      <c r="G262" s="149"/>
      <c r="H262" s="149"/>
      <c r="I262" s="144">
        <f>'2-Expenditures'!I262</f>
        <v>0</v>
      </c>
      <c r="J262" s="410"/>
      <c r="K262" s="153">
        <f t="shared" si="104"/>
        <v>0</v>
      </c>
      <c r="L262" s="539" t="s">
        <v>1937</v>
      </c>
      <c r="M262" s="383" t="b">
        <f t="shared" si="105"/>
        <v>1</v>
      </c>
      <c r="O262" s="389">
        <f t="shared" si="100"/>
        <v>0</v>
      </c>
      <c r="P262" s="389">
        <f t="shared" si="101"/>
        <v>0</v>
      </c>
      <c r="Q262" s="389">
        <f t="shared" si="102"/>
        <v>0</v>
      </c>
      <c r="R262" s="389">
        <f t="shared" si="103"/>
        <v>0</v>
      </c>
      <c r="S262" s="390" t="str">
        <f t="shared" si="106"/>
        <v/>
      </c>
    </row>
    <row r="263" spans="1:20" hidden="1" outlineLevel="2" x14ac:dyDescent="0.25">
      <c r="A263" s="159" t="str">
        <f>'2-Expenditures'!A263</f>
        <v>N</v>
      </c>
      <c r="B263" s="258" t="str">
        <f ca="1">IF(A263="N",B262,IF(LEN(B262)&lt;&gt;1,"A",IFERROR(CHAR(CODE(LOOKUP(2,1/($B$252:OFFSET(B263,-1,0)&lt;&gt;""),$B$252:OFFSET(B263,-1,0)))+1),"A")))</f>
        <v>E</v>
      </c>
      <c r="C263" s="139">
        <f>'2-Expenditures'!C263</f>
        <v>0</v>
      </c>
      <c r="D263" s="140">
        <f>'2-Expenditures'!E263</f>
        <v>0</v>
      </c>
      <c r="E263" s="149"/>
      <c r="F263" s="149"/>
      <c r="G263" s="149"/>
      <c r="H263" s="149"/>
      <c r="I263" s="144">
        <f>'2-Expenditures'!I263</f>
        <v>0</v>
      </c>
      <c r="J263" s="410"/>
      <c r="K263" s="153">
        <f t="shared" si="104"/>
        <v>0</v>
      </c>
      <c r="L263" s="539" t="s">
        <v>1937</v>
      </c>
      <c r="M263" s="383" t="b">
        <f t="shared" si="105"/>
        <v>1</v>
      </c>
      <c r="O263" s="389">
        <f t="shared" si="100"/>
        <v>0</v>
      </c>
      <c r="P263" s="389">
        <f t="shared" si="101"/>
        <v>0</v>
      </c>
      <c r="Q263" s="389">
        <f t="shared" si="102"/>
        <v>0</v>
      </c>
      <c r="R263" s="389">
        <f t="shared" si="103"/>
        <v>0</v>
      </c>
      <c r="S263" s="390" t="str">
        <f t="shared" si="106"/>
        <v/>
      </c>
    </row>
    <row r="264" spans="1:20" hidden="1" outlineLevel="2" x14ac:dyDescent="0.25">
      <c r="A264" s="159" t="str">
        <f>'2-Expenditures'!A264</f>
        <v>N</v>
      </c>
      <c r="B264" s="258" t="str">
        <f ca="1">IF(A264="N",B263,IF(LEN(B263)&lt;&gt;1,"A",IFERROR(CHAR(CODE(LOOKUP(2,1/($B$252:OFFSET(B264,-1,0)&lt;&gt;""),$B$252:OFFSET(B264,-1,0)))+1),"A")))</f>
        <v>E</v>
      </c>
      <c r="C264" s="139">
        <f>'2-Expenditures'!C264</f>
        <v>0</v>
      </c>
      <c r="D264" s="140">
        <f>'2-Expenditures'!E264</f>
        <v>0</v>
      </c>
      <c r="E264" s="149"/>
      <c r="F264" s="149"/>
      <c r="G264" s="149"/>
      <c r="H264" s="149"/>
      <c r="I264" s="144">
        <f>'2-Expenditures'!I264</f>
        <v>0</v>
      </c>
      <c r="J264" s="410"/>
      <c r="K264" s="153">
        <f t="shared" si="104"/>
        <v>0</v>
      </c>
      <c r="L264" s="539" t="s">
        <v>1937</v>
      </c>
      <c r="M264" s="383" t="b">
        <f t="shared" si="105"/>
        <v>1</v>
      </c>
      <c r="O264" s="389">
        <f t="shared" si="100"/>
        <v>0</v>
      </c>
      <c r="P264" s="389">
        <f t="shared" si="101"/>
        <v>0</v>
      </c>
      <c r="Q264" s="389">
        <f t="shared" si="102"/>
        <v>0</v>
      </c>
      <c r="R264" s="389">
        <f t="shared" si="103"/>
        <v>0</v>
      </c>
      <c r="S264" s="390" t="str">
        <f t="shared" si="106"/>
        <v/>
      </c>
    </row>
    <row r="265" spans="1:20" hidden="1" outlineLevel="2" x14ac:dyDescent="0.25">
      <c r="A265" s="159" t="str">
        <f>'2-Expenditures'!A265</f>
        <v>N</v>
      </c>
      <c r="B265" s="258" t="str">
        <f ca="1">IF(A265="N",B264,IF(LEN(B264)&lt;&gt;1,"A",IFERROR(CHAR(CODE(LOOKUP(2,1/($B$252:OFFSET(B265,-1,0)&lt;&gt;""),$B$252:OFFSET(B265,-1,0)))+1),"A")))</f>
        <v>E</v>
      </c>
      <c r="C265" s="139">
        <f>'2-Expenditures'!C265</f>
        <v>0</v>
      </c>
      <c r="D265" s="140">
        <f>'2-Expenditures'!E265</f>
        <v>0</v>
      </c>
      <c r="E265" s="149"/>
      <c r="F265" s="149"/>
      <c r="G265" s="149"/>
      <c r="H265" s="149"/>
      <c r="I265" s="144">
        <f>'2-Expenditures'!I265</f>
        <v>0</v>
      </c>
      <c r="J265" s="410"/>
      <c r="K265" s="153">
        <f t="shared" si="104"/>
        <v>0</v>
      </c>
      <c r="L265" s="539" t="s">
        <v>1937</v>
      </c>
      <c r="M265" s="383" t="b">
        <f t="shared" si="105"/>
        <v>1</v>
      </c>
      <c r="O265" s="389">
        <f t="shared" si="100"/>
        <v>0</v>
      </c>
      <c r="P265" s="389">
        <f t="shared" si="101"/>
        <v>0</v>
      </c>
      <c r="Q265" s="389">
        <f t="shared" si="102"/>
        <v>0</v>
      </c>
      <c r="R265" s="389">
        <f t="shared" si="103"/>
        <v>0</v>
      </c>
      <c r="S265" s="390" t="str">
        <f t="shared" si="106"/>
        <v/>
      </c>
    </row>
    <row r="266" spans="1:20" hidden="1" outlineLevel="2" x14ac:dyDescent="0.25">
      <c r="A266" s="159" t="str">
        <f>'2-Expenditures'!A266</f>
        <v>N</v>
      </c>
      <c r="B266" s="258" t="str">
        <f ca="1">IF(A266="N",B265,IF(LEN(B265)&lt;&gt;1,"A",IFERROR(CHAR(CODE(LOOKUP(2,1/($B$252:OFFSET(B266,-1,0)&lt;&gt;""),$B$252:OFFSET(B266,-1,0)))+1),"A")))</f>
        <v>E</v>
      </c>
      <c r="C266" s="139">
        <f>'2-Expenditures'!C266</f>
        <v>0</v>
      </c>
      <c r="D266" s="140">
        <f>'2-Expenditures'!E266</f>
        <v>0</v>
      </c>
      <c r="E266" s="149"/>
      <c r="F266" s="149"/>
      <c r="G266" s="149"/>
      <c r="H266" s="149"/>
      <c r="I266" s="144">
        <f>'2-Expenditures'!I266</f>
        <v>0</v>
      </c>
      <c r="J266" s="410"/>
      <c r="K266" s="153">
        <f t="shared" si="104"/>
        <v>0</v>
      </c>
      <c r="L266" s="539" t="s">
        <v>1937</v>
      </c>
      <c r="M266" s="383" t="b">
        <f t="shared" si="105"/>
        <v>1</v>
      </c>
      <c r="O266" s="389">
        <f t="shared" si="100"/>
        <v>0</v>
      </c>
      <c r="P266" s="389">
        <f t="shared" si="101"/>
        <v>0</v>
      </c>
      <c r="Q266" s="389">
        <f t="shared" si="102"/>
        <v>0</v>
      </c>
      <c r="R266" s="389">
        <f t="shared" si="103"/>
        <v>0</v>
      </c>
      <c r="S266" s="390" t="str">
        <f t="shared" si="106"/>
        <v/>
      </c>
    </row>
    <row r="267" spans="1:20" ht="13.8" hidden="1" outlineLevel="2" thickBot="1" x14ac:dyDescent="0.3">
      <c r="A267" s="159" t="str">
        <f>'2-Expenditures'!A267</f>
        <v>N</v>
      </c>
      <c r="B267" s="258" t="str">
        <f ca="1">IF(A267="N",B266,IF(LEN(B266)&lt;&gt;1,"A",IFERROR(CHAR(CODE(LOOKUP(2,1/($B$252:OFFSET(B267,-1,0)&lt;&gt;""),$B$252:OFFSET(B267,-1,0)))+1),"A")))</f>
        <v>E</v>
      </c>
      <c r="C267" s="139">
        <f>'2-Expenditures'!C267</f>
        <v>0</v>
      </c>
      <c r="D267" s="140">
        <f>'2-Expenditures'!E267</f>
        <v>0</v>
      </c>
      <c r="E267" s="149"/>
      <c r="F267" s="149"/>
      <c r="G267" s="149"/>
      <c r="H267" s="149"/>
      <c r="I267" s="144">
        <f>'2-Expenditures'!I267</f>
        <v>0</v>
      </c>
      <c r="J267" s="410"/>
      <c r="K267" s="153">
        <f t="shared" si="104"/>
        <v>0</v>
      </c>
      <c r="L267" s="539" t="s">
        <v>1937</v>
      </c>
      <c r="M267" s="383" t="b">
        <f t="shared" si="105"/>
        <v>1</v>
      </c>
      <c r="O267" s="389">
        <f t="shared" si="100"/>
        <v>0</v>
      </c>
      <c r="P267" s="389">
        <f t="shared" si="101"/>
        <v>0</v>
      </c>
      <c r="Q267" s="389">
        <f t="shared" si="102"/>
        <v>0</v>
      </c>
      <c r="R267" s="389">
        <f t="shared" si="103"/>
        <v>0</v>
      </c>
      <c r="S267" s="390" t="str">
        <f t="shared" si="106"/>
        <v/>
      </c>
    </row>
    <row r="268" spans="1:20" ht="13.8" hidden="1" outlineLevel="1" thickTop="1" x14ac:dyDescent="0.25">
      <c r="A268" s="159">
        <f>'2-Expenditures'!A268</f>
        <v>0</v>
      </c>
      <c r="B268" s="344" t="str">
        <f ca="1">IFERROR(CHAR(CODE(LOOKUP(2,1/(B253:OFFSET(B268,-1,0)&lt;&gt;""),B253:OFFSET(B268,-1,0)))+1),"A")</f>
        <v>F</v>
      </c>
      <c r="C268" s="364" t="s">
        <v>1608</v>
      </c>
      <c r="D268" s="365">
        <f ca="1">SUMIFS(D253:OFFSET(D268,-1,0),$A253:OFFSET($A268,-1,0),"Y")</f>
        <v>0</v>
      </c>
      <c r="E268" s="370">
        <f ca="1">SUMIFS(E253:OFFSET(E268,-1,0),$A253:OFFSET($A268,-1,0),"Y")</f>
        <v>0</v>
      </c>
      <c r="F268" s="370">
        <f ca="1">SUMIFS(F253:OFFSET(F268,-1,0),$A253:OFFSET($A268,-1,0),"Y")</f>
        <v>0</v>
      </c>
      <c r="G268" s="370">
        <f ca="1">SUMIFS(G253:OFFSET(G268,-1,0),$A253:OFFSET($A268,-1,0),"Y")</f>
        <v>0</v>
      </c>
      <c r="H268" s="370">
        <f ca="1">SUMIFS(H253:OFFSET(H268,-1,0),$A253:OFFSET($A268,-1,0),"Y")</f>
        <v>0</v>
      </c>
      <c r="I268" s="366">
        <f ca="1">SUMIFS(I253:OFFSET(I268,-1,0),$A253:OFFSET($A268,-1,0),"Y")</f>
        <v>0</v>
      </c>
      <c r="J268" s="422"/>
      <c r="K268" s="348">
        <f ca="1">SUMIFS(K253:OFFSET(K268,-1,0),$A253:OFFSET($A268,-1,0),"Y")</f>
        <v>0</v>
      </c>
      <c r="L268" s="370"/>
      <c r="M268" s="384" t="b">
        <f ca="1">SUM(E268:H268)=I268</f>
        <v>1</v>
      </c>
      <c r="O268" s="389">
        <f t="shared" ca="1" si="100"/>
        <v>0</v>
      </c>
      <c r="P268" s="389">
        <f t="shared" ca="1" si="101"/>
        <v>0</v>
      </c>
      <c r="Q268" s="389">
        <f t="shared" ca="1" si="102"/>
        <v>0</v>
      </c>
      <c r="R268" s="389">
        <f t="shared" ca="1" si="103"/>
        <v>0</v>
      </c>
      <c r="S268" s="390" t="str">
        <f t="shared" ref="S268" ca="1" si="107">IF(I268&gt;0,SUM(O268:R268)=1,"")</f>
        <v/>
      </c>
      <c r="T268" s="173" t="s">
        <v>1819</v>
      </c>
    </row>
    <row r="269" spans="1:20" hidden="1" outlineLevel="1" x14ac:dyDescent="0.25">
      <c r="A269" s="159"/>
      <c r="O269" s="152"/>
      <c r="P269" s="152"/>
      <c r="Q269" s="152"/>
      <c r="R269" s="152"/>
      <c r="S269" s="151"/>
      <c r="T269" s="112"/>
    </row>
    <row r="270" spans="1:20" s="304" customFormat="1" ht="19.95" hidden="1" customHeight="1" outlineLevel="1" x14ac:dyDescent="0.25">
      <c r="A270" s="313">
        <f>'2-Expenditures'!A270</f>
        <v>0</v>
      </c>
      <c r="B270" s="114" t="s">
        <v>1904</v>
      </c>
      <c r="C270" s="302"/>
      <c r="D270" s="302"/>
      <c r="E270" s="363"/>
      <c r="F270" s="363"/>
      <c r="G270" s="363"/>
      <c r="H270" s="363"/>
      <c r="I270" s="363"/>
      <c r="J270" s="363"/>
      <c r="K270" s="363"/>
      <c r="L270" s="363"/>
      <c r="M270" s="363"/>
      <c r="N270"/>
      <c r="O270" s="377"/>
      <c r="P270" s="377"/>
      <c r="Q270" s="377"/>
      <c r="R270" s="377"/>
      <c r="S270" s="303"/>
    </row>
    <row r="271" spans="1:20" ht="25.5" hidden="1" customHeight="1" outlineLevel="1" x14ac:dyDescent="0.25">
      <c r="A271" s="159" t="str">
        <f>'2-Expenditures'!A271</f>
        <v>Include?</v>
      </c>
      <c r="B271" s="339" t="s">
        <v>1612</v>
      </c>
      <c r="C271" s="457" t="s">
        <v>1613</v>
      </c>
      <c r="D271" s="458"/>
      <c r="E271" s="385" t="s">
        <v>1589</v>
      </c>
      <c r="F271" s="385" t="s">
        <v>1590</v>
      </c>
      <c r="G271" s="385" t="s">
        <v>1591</v>
      </c>
      <c r="H271" s="385" t="s">
        <v>1592</v>
      </c>
      <c r="I271" s="358" t="s">
        <v>1609</v>
      </c>
      <c r="J271" s="373" t="s">
        <v>1588</v>
      </c>
      <c r="K271" s="358" t="s">
        <v>1633</v>
      </c>
      <c r="L271" s="536" t="s">
        <v>1632</v>
      </c>
      <c r="M271" s="343" t="s">
        <v>1724</v>
      </c>
      <c r="O271" s="387" t="s">
        <v>1589</v>
      </c>
      <c r="P271" s="387" t="s">
        <v>1590</v>
      </c>
      <c r="Q271" s="387" t="s">
        <v>1591</v>
      </c>
      <c r="R271" s="387" t="s">
        <v>1592</v>
      </c>
      <c r="S271" s="388" t="s">
        <v>1724</v>
      </c>
      <c r="T271" s="116"/>
    </row>
    <row r="272" spans="1:20" ht="12.75" hidden="1" customHeight="1" outlineLevel="1" x14ac:dyDescent="0.25">
      <c r="A272" s="159" t="str">
        <f>'2-Expenditures'!A272</f>
        <v>Y</v>
      </c>
      <c r="B272" s="342" t="str">
        <f ca="1">IF(A272="N",B271,IF(LEN(B271)&lt;&gt;1,"A",IFERROR(CHAR(CODE(LOOKUP(2,1/($B$271:OFFSET(B272,-1,0)&lt;&gt;""),$B$271:OFFSET(B272,-1,0)))+1),"A")))</f>
        <v>A</v>
      </c>
      <c r="C272" s="449" t="str">
        <f>'2-Expenditures'!C272</f>
        <v>Centrally Appropriated / POTS Costs</v>
      </c>
      <c r="D272" s="459"/>
      <c r="E272" s="149"/>
      <c r="F272" s="149"/>
      <c r="G272" s="149"/>
      <c r="H272" s="149"/>
      <c r="I272" s="143">
        <f>'2-Expenditures'!I272</f>
        <v>0</v>
      </c>
      <c r="J272" s="154">
        <f>'2-Expenditures'!J272</f>
        <v>0</v>
      </c>
      <c r="K272" s="153">
        <f>SUM(I272:J272)</f>
        <v>0</v>
      </c>
      <c r="L272" s="537" t="s">
        <v>1915</v>
      </c>
      <c r="M272" s="383" t="b">
        <f t="shared" ref="M272:M286" si="108">SUM(E272:H272)=I272</f>
        <v>1</v>
      </c>
      <c r="O272" s="392">
        <f t="shared" ref="O272:O286" si="109">IFERROR(E272/$I272,0)</f>
        <v>0</v>
      </c>
      <c r="P272" s="392">
        <f t="shared" ref="P272:P286" si="110">IFERROR(F272/$I272,0)</f>
        <v>0</v>
      </c>
      <c r="Q272" s="392">
        <f t="shared" ref="Q272:Q286" si="111">IFERROR(G272/$I272,0)</f>
        <v>0</v>
      </c>
      <c r="R272" s="392">
        <f t="shared" ref="R272:R286" si="112">IFERROR(H272/$I272,0)</f>
        <v>0</v>
      </c>
      <c r="S272" s="393" t="str">
        <f>IF(I272&gt;0,SUM(O272:R272)=1,"")</f>
        <v/>
      </c>
      <c r="T272" s="112"/>
    </row>
    <row r="273" spans="1:20" ht="12.75" hidden="1" customHeight="1" outlineLevel="1" x14ac:dyDescent="0.25">
      <c r="A273" s="159" t="str">
        <f>'2-Expenditures'!A273</f>
        <v>Y</v>
      </c>
      <c r="B273" s="342" t="str">
        <f ca="1">IF(A273="N",B272,IF(LEN(B272)&lt;&gt;1,"A",IFERROR(CHAR(CODE(LOOKUP(2,1/($B$271:OFFSET(B273,-1,0)&lt;&gt;""),$B$271:OFFSET(B273,-1,0)))+1),"A")))</f>
        <v>B</v>
      </c>
      <c r="C273" s="449" t="str">
        <f>'2-Expenditures'!C273</f>
        <v>Non-Standard and Agency-Specific FTE Costs</v>
      </c>
      <c r="D273" s="459"/>
      <c r="E273" s="149"/>
      <c r="F273" s="149"/>
      <c r="G273" s="149"/>
      <c r="H273" s="149"/>
      <c r="I273" s="143">
        <f>'2-Expenditures'!I273</f>
        <v>0</v>
      </c>
      <c r="J273" s="154">
        <f>'2-Expenditures'!J273</f>
        <v>0</v>
      </c>
      <c r="K273" s="153">
        <f>SUM(I273:J273)</f>
        <v>0</v>
      </c>
      <c r="L273" s="537" t="s">
        <v>1586</v>
      </c>
      <c r="M273" s="383" t="b">
        <f t="shared" si="108"/>
        <v>1</v>
      </c>
      <c r="O273" s="392">
        <f t="shared" si="109"/>
        <v>0</v>
      </c>
      <c r="P273" s="392">
        <f t="shared" si="110"/>
        <v>0</v>
      </c>
      <c r="Q273" s="392">
        <f t="shared" si="111"/>
        <v>0</v>
      </c>
      <c r="R273" s="392">
        <f t="shared" si="112"/>
        <v>0</v>
      </c>
      <c r="S273" s="393" t="str">
        <f>IF(I273&gt;0,SUM(O273:R273)=1,"")</f>
        <v/>
      </c>
      <c r="T273" s="112"/>
    </row>
    <row r="274" spans="1:20" ht="12.75" hidden="1" customHeight="1" outlineLevel="1" x14ac:dyDescent="0.25">
      <c r="A274" s="159" t="str">
        <f>'2-Expenditures'!A274</f>
        <v>Y</v>
      </c>
      <c r="B274" s="342" t="str">
        <f ca="1">IF(A274="N",B273,IF(LEN(B273)&lt;&gt;1,"A",IFERROR(CHAR(CODE(LOOKUP(2,1/($B$271:OFFSET(B274,-1,0)&lt;&gt;""),$B$271:OFFSET(B274,-1,0)))+1),"A")))</f>
        <v>C</v>
      </c>
      <c r="C274" s="449" t="str">
        <f>'2-Expenditures'!C274</f>
        <v>Legal Services</v>
      </c>
      <c r="D274" s="459"/>
      <c r="E274" s="149"/>
      <c r="F274" s="149"/>
      <c r="G274" s="149"/>
      <c r="H274" s="149"/>
      <c r="I274" s="143">
        <f>'2-Expenditures'!I274</f>
        <v>0</v>
      </c>
      <c r="J274" s="409"/>
      <c r="K274" s="153">
        <f t="shared" ref="K274:K285" si="113">SUM(I274:J274)</f>
        <v>0</v>
      </c>
      <c r="L274" s="537" t="s">
        <v>28</v>
      </c>
      <c r="M274" s="383" t="b">
        <f t="shared" si="108"/>
        <v>1</v>
      </c>
      <c r="O274" s="392">
        <f t="shared" si="109"/>
        <v>0</v>
      </c>
      <c r="P274" s="392">
        <f t="shared" si="110"/>
        <v>0</v>
      </c>
      <c r="Q274" s="392">
        <f t="shared" si="111"/>
        <v>0</v>
      </c>
      <c r="R274" s="392">
        <f t="shared" si="112"/>
        <v>0</v>
      </c>
      <c r="S274" s="393" t="str">
        <f>IF(I274&gt;0,SUM(O274:R274)=1,"")</f>
        <v/>
      </c>
      <c r="T274" s="112"/>
    </row>
    <row r="275" spans="1:20" ht="12.75" hidden="1" customHeight="1" outlineLevel="1" x14ac:dyDescent="0.25">
      <c r="A275" s="159" t="str">
        <f>'2-Expenditures'!A275</f>
        <v>Y</v>
      </c>
      <c r="B275" s="342" t="str">
        <f ca="1">IF(A275="N",B274,IF(LEN(B274)&lt;&gt;1,"A",IFERROR(CHAR(CODE(LOOKUP(2,1/($B$271:OFFSET(B275,-1,0)&lt;&gt;""),$B$271:OFFSET(B275,-1,0)))+1),"A")))</f>
        <v>D</v>
      </c>
      <c r="C275" s="449" t="str">
        <f>'2-Expenditures'!C275</f>
        <v>Computer Programming - Established (Out Years)</v>
      </c>
      <c r="D275" s="459"/>
      <c r="E275" s="149"/>
      <c r="F275" s="149"/>
      <c r="G275" s="149"/>
      <c r="H275" s="149"/>
      <c r="I275" s="143">
        <f>'2-Expenditures'!I275</f>
        <v>0</v>
      </c>
      <c r="J275" s="410"/>
      <c r="K275" s="153">
        <f t="shared" si="113"/>
        <v>0</v>
      </c>
      <c r="L275" s="538"/>
      <c r="M275" s="383" t="b">
        <f t="shared" si="108"/>
        <v>1</v>
      </c>
      <c r="O275" s="392">
        <f t="shared" si="109"/>
        <v>0</v>
      </c>
      <c r="P275" s="392">
        <f t="shared" si="110"/>
        <v>0</v>
      </c>
      <c r="Q275" s="392">
        <f t="shared" si="111"/>
        <v>0</v>
      </c>
      <c r="R275" s="392">
        <f t="shared" si="112"/>
        <v>0</v>
      </c>
      <c r="S275" s="393" t="str">
        <f t="shared" ref="S275:S285" si="114">IF(I275&gt;0,SUM(O275:R275)=1,"")</f>
        <v/>
      </c>
      <c r="T275" s="112"/>
    </row>
    <row r="276" spans="1:20" ht="12.75" hidden="1" customHeight="1" outlineLevel="1" x14ac:dyDescent="0.25">
      <c r="A276" s="159" t="str">
        <f>'2-Expenditures'!A276</f>
        <v>Y</v>
      </c>
      <c r="B276" s="342" t="str">
        <f ca="1">IF(A276="N",B275,IF(LEN(B275)&lt;&gt;1,"A",IFERROR(CHAR(CODE(LOOKUP(2,1/($B$271:OFFSET(B276,-1,0)&lt;&gt;""),$B$271:OFFSET(B276,-1,0)))+1),"A")))</f>
        <v>E</v>
      </c>
      <c r="C276" s="449" t="str">
        <f>'2-Expenditures'!C276</f>
        <v>Computer Programming - Emerging (Out Years)</v>
      </c>
      <c r="D276" s="459"/>
      <c r="E276" s="149"/>
      <c r="F276" s="149"/>
      <c r="G276" s="149"/>
      <c r="H276" s="149"/>
      <c r="I276" s="143">
        <f>'2-Expenditures'!I276</f>
        <v>0</v>
      </c>
      <c r="J276" s="410"/>
      <c r="K276" s="153">
        <f t="shared" si="113"/>
        <v>0</v>
      </c>
      <c r="L276" s="538"/>
      <c r="M276" s="383" t="b">
        <f t="shared" si="108"/>
        <v>1</v>
      </c>
      <c r="O276" s="392">
        <f t="shared" si="109"/>
        <v>0</v>
      </c>
      <c r="P276" s="392">
        <f t="shared" si="110"/>
        <v>0</v>
      </c>
      <c r="Q276" s="392">
        <f t="shared" si="111"/>
        <v>0</v>
      </c>
      <c r="R276" s="392">
        <f t="shared" si="112"/>
        <v>0</v>
      </c>
      <c r="S276" s="393" t="str">
        <f t="shared" si="114"/>
        <v/>
      </c>
      <c r="T276" s="112"/>
    </row>
    <row r="277" spans="1:20" ht="12.75" hidden="1" customHeight="1" outlineLevel="1" x14ac:dyDescent="0.25">
      <c r="A277" s="159" t="str">
        <f>'2-Expenditures'!A277</f>
        <v>Y</v>
      </c>
      <c r="B277" s="342" t="str">
        <f ca="1">IF(A277="N",B276,IF(LEN(B276)&lt;&gt;1,"A",IFERROR(CHAR(CODE(LOOKUP(2,1/($B$271:OFFSET(B277,-1,0)&lt;&gt;""),$B$271:OFFSET(B277,-1,0)))+1),"A")))</f>
        <v>F</v>
      </c>
      <c r="C277" s="449" t="str">
        <f>'2-Expenditures'!C277</f>
        <v>2WD Travel Mileage</v>
      </c>
      <c r="D277" s="459"/>
      <c r="E277" s="149"/>
      <c r="F277" s="149"/>
      <c r="G277" s="149"/>
      <c r="H277" s="149"/>
      <c r="I277" s="143">
        <f>'2-Expenditures'!I277</f>
        <v>0</v>
      </c>
      <c r="J277" s="410"/>
      <c r="K277" s="153">
        <f t="shared" si="113"/>
        <v>0</v>
      </c>
      <c r="L277" s="537" t="s">
        <v>1586</v>
      </c>
      <c r="M277" s="383" t="b">
        <f t="shared" si="108"/>
        <v>1</v>
      </c>
      <c r="O277" s="392">
        <f t="shared" si="109"/>
        <v>0</v>
      </c>
      <c r="P277" s="392">
        <f t="shared" si="110"/>
        <v>0</v>
      </c>
      <c r="Q277" s="392">
        <f t="shared" si="111"/>
        <v>0</v>
      </c>
      <c r="R277" s="392">
        <f t="shared" si="112"/>
        <v>0</v>
      </c>
      <c r="S277" s="393" t="str">
        <f t="shared" si="114"/>
        <v/>
      </c>
      <c r="T277" s="112"/>
    </row>
    <row r="278" spans="1:20" ht="12.75" hidden="1" customHeight="1" outlineLevel="1" x14ac:dyDescent="0.25">
      <c r="A278" s="159" t="str">
        <f>'2-Expenditures'!A278</f>
        <v>Y</v>
      </c>
      <c r="B278" s="342" t="str">
        <f ca="1">IF(A278="N",B277,IF(LEN(B277)&lt;&gt;1,"A",IFERROR(CHAR(CODE(LOOKUP(2,1/($B$271:OFFSET(B278,-1,0)&lt;&gt;""),$B$271:OFFSET(B278,-1,0)))+1),"A")))</f>
        <v>G</v>
      </c>
      <c r="C278" s="449" t="str">
        <f>'2-Expenditures'!C278</f>
        <v>4WD Travel Mileage</v>
      </c>
      <c r="D278" s="459"/>
      <c r="E278" s="149"/>
      <c r="F278" s="149"/>
      <c r="G278" s="149"/>
      <c r="H278" s="149"/>
      <c r="I278" s="143">
        <f>'2-Expenditures'!I278</f>
        <v>0</v>
      </c>
      <c r="J278" s="410"/>
      <c r="K278" s="153">
        <f t="shared" si="113"/>
        <v>0</v>
      </c>
      <c r="L278" s="537" t="s">
        <v>1586</v>
      </c>
      <c r="M278" s="383" t="b">
        <f t="shared" si="108"/>
        <v>1</v>
      </c>
      <c r="O278" s="392">
        <f t="shared" si="109"/>
        <v>0</v>
      </c>
      <c r="P278" s="392">
        <f t="shared" si="110"/>
        <v>0</v>
      </c>
      <c r="Q278" s="392">
        <f t="shared" si="111"/>
        <v>0</v>
      </c>
      <c r="R278" s="392">
        <f t="shared" si="112"/>
        <v>0</v>
      </c>
      <c r="S278" s="393" t="str">
        <f t="shared" si="114"/>
        <v/>
      </c>
      <c r="T278" s="112"/>
    </row>
    <row r="279" spans="1:20" ht="12.75" hidden="1" customHeight="1" outlineLevel="2" x14ac:dyDescent="0.25">
      <c r="A279" s="159" t="str">
        <f>'2-Expenditures'!A279</f>
        <v>N</v>
      </c>
      <c r="B279" s="342" t="str">
        <f ca="1">IF(A279="N",B278,IF(LEN(B278)&lt;&gt;1,"A",IFERROR(CHAR(CODE(LOOKUP(2,1/($B$271:OFFSET(B279,-1,0)&lt;&gt;""),$B$271:OFFSET(B279,-1,0)))+1),"A")))</f>
        <v>G</v>
      </c>
      <c r="C279" s="449" t="str">
        <f>'2-Expenditures'!C279</f>
        <v>GenTax Programming</v>
      </c>
      <c r="D279" s="459"/>
      <c r="E279" s="149"/>
      <c r="F279" s="149"/>
      <c r="G279" s="149"/>
      <c r="H279" s="149"/>
      <c r="I279" s="143">
        <f>'2-Expenditures'!I279</f>
        <v>0</v>
      </c>
      <c r="J279" s="410"/>
      <c r="K279" s="153">
        <f t="shared" si="113"/>
        <v>0</v>
      </c>
      <c r="L279" s="537" t="s">
        <v>1586</v>
      </c>
      <c r="M279" s="383" t="b">
        <f t="shared" si="108"/>
        <v>1</v>
      </c>
      <c r="O279" s="392">
        <f t="shared" si="109"/>
        <v>0</v>
      </c>
      <c r="P279" s="392">
        <f t="shared" si="110"/>
        <v>0</v>
      </c>
      <c r="Q279" s="392">
        <f t="shared" si="111"/>
        <v>0</v>
      </c>
      <c r="R279" s="392">
        <f t="shared" si="112"/>
        <v>0</v>
      </c>
      <c r="S279" s="393" t="str">
        <f t="shared" si="114"/>
        <v/>
      </c>
      <c r="T279" s="102"/>
    </row>
    <row r="280" spans="1:20" ht="12.75" hidden="1" customHeight="1" outlineLevel="2" x14ac:dyDescent="0.25">
      <c r="A280" s="159" t="str">
        <f>'2-Expenditures'!A280</f>
        <v>N</v>
      </c>
      <c r="B280" s="342" t="str">
        <f ca="1">IF(A280="N",B279,IF(LEN(B279)&lt;&gt;1,"A",IFERROR(CHAR(CODE(LOOKUP(2,1/($B$271:OFFSET(B280,-1,0)&lt;&gt;""),$B$271:OFFSET(B280,-1,0)))+1),"A")))</f>
        <v>G</v>
      </c>
      <c r="C280" s="449" t="str">
        <f>'2-Expenditures'!C280</f>
        <v>ISD Programming Support</v>
      </c>
      <c r="D280" s="459"/>
      <c r="E280" s="149"/>
      <c r="F280" s="149"/>
      <c r="G280" s="149"/>
      <c r="H280" s="149"/>
      <c r="I280" s="143">
        <f>'2-Expenditures'!I280</f>
        <v>0</v>
      </c>
      <c r="J280" s="410"/>
      <c r="K280" s="153">
        <f t="shared" si="113"/>
        <v>0</v>
      </c>
      <c r="L280" s="537" t="s">
        <v>1586</v>
      </c>
      <c r="M280" s="383" t="b">
        <f t="shared" si="108"/>
        <v>1</v>
      </c>
      <c r="O280" s="392">
        <f t="shared" si="109"/>
        <v>0</v>
      </c>
      <c r="P280" s="392">
        <f t="shared" si="110"/>
        <v>0</v>
      </c>
      <c r="Q280" s="392">
        <f t="shared" si="111"/>
        <v>0</v>
      </c>
      <c r="R280" s="392">
        <f t="shared" si="112"/>
        <v>0</v>
      </c>
      <c r="S280" s="393" t="str">
        <f t="shared" si="114"/>
        <v/>
      </c>
      <c r="T280" s="112"/>
    </row>
    <row r="281" spans="1:20" ht="12.75" hidden="1" customHeight="1" outlineLevel="2" x14ac:dyDescent="0.25">
      <c r="A281" s="159" t="str">
        <f>'2-Expenditures'!A281</f>
        <v>N</v>
      </c>
      <c r="B281" s="342" t="str">
        <f ca="1">IF(A281="N",B280,IF(LEN(B280)&lt;&gt;1,"A",IFERROR(CHAR(CODE(LOOKUP(2,1/($B$271:OFFSET(B281,-1,0)&lt;&gt;""),$B$271:OFFSET(B281,-1,0)))+1),"A")))</f>
        <v>G</v>
      </c>
      <c r="C281" s="449" t="str">
        <f>'2-Expenditures'!C281</f>
        <v>Office of Research and Analysis</v>
      </c>
      <c r="D281" s="459"/>
      <c r="E281" s="149"/>
      <c r="F281" s="149"/>
      <c r="G281" s="149"/>
      <c r="H281" s="149"/>
      <c r="I281" s="143">
        <f>'2-Expenditures'!I281</f>
        <v>0</v>
      </c>
      <c r="J281" s="410"/>
      <c r="K281" s="153">
        <f t="shared" si="113"/>
        <v>0</v>
      </c>
      <c r="L281" s="537" t="s">
        <v>1586</v>
      </c>
      <c r="M281" s="383" t="b">
        <f t="shared" si="108"/>
        <v>1</v>
      </c>
      <c r="O281" s="392">
        <f t="shared" si="109"/>
        <v>0</v>
      </c>
      <c r="P281" s="392">
        <f t="shared" si="110"/>
        <v>0</v>
      </c>
      <c r="Q281" s="392">
        <f t="shared" si="111"/>
        <v>0</v>
      </c>
      <c r="R281" s="392">
        <f t="shared" si="112"/>
        <v>0</v>
      </c>
      <c r="S281" s="393" t="str">
        <f t="shared" si="114"/>
        <v/>
      </c>
      <c r="T281" s="112"/>
    </row>
    <row r="282" spans="1:20" ht="12.75" hidden="1" customHeight="1" outlineLevel="2" x14ac:dyDescent="0.25">
      <c r="A282" s="159" t="str">
        <f>'2-Expenditures'!A282</f>
        <v>N</v>
      </c>
      <c r="B282" s="342" t="str">
        <f ca="1">IF(A282="N",B281,IF(LEN(B281)&lt;&gt;1,"A",IFERROR(CHAR(CODE(LOOKUP(2,1/($B$271:OFFSET(B282,-1,0)&lt;&gt;""),$B$271:OFFSET(B282,-1,0)))+1),"A")))</f>
        <v>G</v>
      </c>
      <c r="C282" s="449" t="str">
        <f>'2-Expenditures'!C282</f>
        <v>User Acceptance Testing</v>
      </c>
      <c r="D282" s="459"/>
      <c r="E282" s="149"/>
      <c r="F282" s="149"/>
      <c r="G282" s="149"/>
      <c r="H282" s="149"/>
      <c r="I282" s="143">
        <f>'2-Expenditures'!I282</f>
        <v>0</v>
      </c>
      <c r="J282" s="410"/>
      <c r="K282" s="153">
        <f t="shared" si="113"/>
        <v>0</v>
      </c>
      <c r="L282" s="537" t="s">
        <v>1586</v>
      </c>
      <c r="M282" s="383" t="b">
        <f t="shared" si="108"/>
        <v>1</v>
      </c>
      <c r="O282" s="392">
        <f t="shared" si="109"/>
        <v>0</v>
      </c>
      <c r="P282" s="392">
        <f t="shared" si="110"/>
        <v>0</v>
      </c>
      <c r="Q282" s="392">
        <f t="shared" si="111"/>
        <v>0</v>
      </c>
      <c r="R282" s="392">
        <f t="shared" si="112"/>
        <v>0</v>
      </c>
      <c r="S282" s="393" t="str">
        <f t="shared" si="114"/>
        <v/>
      </c>
      <c r="T282" s="112"/>
    </row>
    <row r="283" spans="1:20" ht="12.75" hidden="1" customHeight="1" outlineLevel="2" x14ac:dyDescent="0.25">
      <c r="A283" s="159" t="str">
        <f>'2-Expenditures'!A283</f>
        <v>N</v>
      </c>
      <c r="B283" s="342" t="str">
        <f ca="1">IF(A283="N",B282,IF(LEN(B282)&lt;&gt;1,"A",IFERROR(CHAR(CODE(LOOKUP(2,1/($B$271:OFFSET(B283,-1,0)&lt;&gt;""),$B$271:OFFSET(B283,-1,0)))+1),"A")))</f>
        <v>G</v>
      </c>
      <c r="C283" s="450" t="str">
        <f>'2-Expenditures'!C283</f>
        <v>DRIVES Programming (Out Years)</v>
      </c>
      <c r="D283" s="460"/>
      <c r="E283" s="149"/>
      <c r="F283" s="149"/>
      <c r="G283" s="149"/>
      <c r="H283" s="149"/>
      <c r="I283" s="143">
        <f>'2-Expenditures'!I283</f>
        <v>0</v>
      </c>
      <c r="J283" s="410"/>
      <c r="K283" s="153">
        <f t="shared" si="113"/>
        <v>0</v>
      </c>
      <c r="L283" s="537" t="s">
        <v>1586</v>
      </c>
      <c r="M283" s="383" t="b">
        <f t="shared" si="108"/>
        <v>1</v>
      </c>
      <c r="O283" s="392">
        <f t="shared" si="109"/>
        <v>0</v>
      </c>
      <c r="P283" s="392">
        <f t="shared" si="110"/>
        <v>0</v>
      </c>
      <c r="Q283" s="392">
        <f t="shared" si="111"/>
        <v>0</v>
      </c>
      <c r="R283" s="392">
        <f t="shared" si="112"/>
        <v>0</v>
      </c>
      <c r="S283" s="393" t="str">
        <f t="shared" si="114"/>
        <v/>
      </c>
      <c r="T283" s="112"/>
    </row>
    <row r="284" spans="1:20" ht="12.75" hidden="1" customHeight="1" outlineLevel="1" x14ac:dyDescent="0.25">
      <c r="A284" s="159" t="str">
        <f>'2-Expenditures'!A284</f>
        <v>N</v>
      </c>
      <c r="B284" s="342" t="str">
        <f ca="1">IF(A284="N",B283,IF(LEN(B283)&lt;&gt;1,"A",IFERROR(CHAR(CODE(LOOKUP(2,1/($B$271:OFFSET(B284,-1,0)&lt;&gt;""),$B$271:OFFSET(B284,-1,0)))+1),"A")))</f>
        <v>G</v>
      </c>
      <c r="C284" s="450">
        <f>'2-Expenditures'!C284</f>
        <v>0</v>
      </c>
      <c r="D284" s="460"/>
      <c r="E284" s="149"/>
      <c r="F284" s="149"/>
      <c r="G284" s="149"/>
      <c r="H284" s="149"/>
      <c r="I284" s="143">
        <f>'2-Expenditures'!I284</f>
        <v>0</v>
      </c>
      <c r="J284" s="410"/>
      <c r="K284" s="153">
        <f t="shared" si="113"/>
        <v>0</v>
      </c>
      <c r="L284" s="537" t="s">
        <v>1586</v>
      </c>
      <c r="M284" s="383" t="b">
        <f t="shared" si="108"/>
        <v>1</v>
      </c>
      <c r="O284" s="392">
        <f t="shared" si="109"/>
        <v>0</v>
      </c>
      <c r="P284" s="392">
        <f t="shared" si="110"/>
        <v>0</v>
      </c>
      <c r="Q284" s="392">
        <f t="shared" si="111"/>
        <v>0</v>
      </c>
      <c r="R284" s="392">
        <f t="shared" si="112"/>
        <v>0</v>
      </c>
      <c r="S284" s="393" t="str">
        <f t="shared" si="114"/>
        <v/>
      </c>
      <c r="T284" s="112"/>
    </row>
    <row r="285" spans="1:20" ht="12.75" hidden="1" customHeight="1" outlineLevel="1" thickBot="1" x14ac:dyDescent="0.3">
      <c r="A285" s="159" t="str">
        <f>'2-Expenditures'!A285</f>
        <v>N</v>
      </c>
      <c r="B285" s="342" t="str">
        <f ca="1">IF(A285="N",B284,IF(LEN(B284)&lt;&gt;1,"A",IFERROR(CHAR(CODE(LOOKUP(2,1/($B$271:OFFSET(B285,-1,0)&lt;&gt;""),$B$271:OFFSET(B285,-1,0)))+1),"A")))</f>
        <v>G</v>
      </c>
      <c r="C285" s="450">
        <f>'2-Expenditures'!C285</f>
        <v>0</v>
      </c>
      <c r="D285" s="460"/>
      <c r="E285" s="149"/>
      <c r="F285" s="149"/>
      <c r="G285" s="149"/>
      <c r="H285" s="149"/>
      <c r="I285" s="143">
        <f>'2-Expenditures'!I285</f>
        <v>0</v>
      </c>
      <c r="J285" s="424"/>
      <c r="K285" s="153">
        <f t="shared" si="113"/>
        <v>0</v>
      </c>
      <c r="L285" s="537" t="s">
        <v>1586</v>
      </c>
      <c r="M285" s="383" t="b">
        <f t="shared" si="108"/>
        <v>1</v>
      </c>
      <c r="O285" s="392">
        <f t="shared" si="109"/>
        <v>0</v>
      </c>
      <c r="P285" s="392">
        <f t="shared" si="110"/>
        <v>0</v>
      </c>
      <c r="Q285" s="392">
        <f t="shared" si="111"/>
        <v>0</v>
      </c>
      <c r="R285" s="392">
        <f t="shared" si="112"/>
        <v>0</v>
      </c>
      <c r="S285" s="393" t="str">
        <f t="shared" si="114"/>
        <v/>
      </c>
      <c r="T285" s="112"/>
    </row>
    <row r="286" spans="1:20" ht="13.8" hidden="1" outlineLevel="1" thickTop="1" x14ac:dyDescent="0.25">
      <c r="A286" s="159">
        <f>'2-Expenditures'!A286</f>
        <v>0</v>
      </c>
      <c r="B286" s="344" t="str">
        <f ca="1">IFERROR(CHAR(CODE(LOOKUP(2,1/(B272:OFFSET(B286,-1,0)&lt;&gt;""),B272:OFFSET(B286,-1,0)))+1),"A")</f>
        <v>H</v>
      </c>
      <c r="C286" s="451" t="s">
        <v>1616</v>
      </c>
      <c r="D286" s="461"/>
      <c r="E286" s="370">
        <f ca="1">SUMIFS(E272:OFFSET(E286,-1,0),$A272:OFFSET($A286,-1,0),"Y")</f>
        <v>0</v>
      </c>
      <c r="F286" s="370">
        <f ca="1">SUMIFS(F272:OFFSET(F286,-1,0),$A272:OFFSET($A286,-1,0),"Y")</f>
        <v>0</v>
      </c>
      <c r="G286" s="370">
        <f ca="1">SUMIFS(G272:OFFSET(G286,-1,0),$A272:OFFSET($A286,-1,0),"Y")</f>
        <v>0</v>
      </c>
      <c r="H286" s="370">
        <f ca="1">SUMIFS(H272:OFFSET(H286,-1,0),$A272:OFFSET($A286,-1,0),"Y")</f>
        <v>0</v>
      </c>
      <c r="I286" s="366">
        <f ca="1">SUMIFS(I272:OFFSET(I286,-1,0),$A272:OFFSET($A286,-1,0),"Y")</f>
        <v>0</v>
      </c>
      <c r="J286" s="366">
        <f ca="1">SUMIFS(J272:OFFSET(J286,-1,0),$A272:OFFSET($A286,-1,0),"Y")</f>
        <v>0</v>
      </c>
      <c r="K286" s="366">
        <f ca="1">SUMIFS(K272:OFFSET(K286,-1,0),$A272:OFFSET($A286,-1,0),"Y")</f>
        <v>0</v>
      </c>
      <c r="L286" s="370"/>
      <c r="M286" s="391" t="b">
        <f t="shared" ca="1" si="108"/>
        <v>1</v>
      </c>
      <c r="O286" s="389">
        <f t="shared" ca="1" si="109"/>
        <v>0</v>
      </c>
      <c r="P286" s="389">
        <f t="shared" ca="1" si="110"/>
        <v>0</v>
      </c>
      <c r="Q286" s="389">
        <f t="shared" ca="1" si="111"/>
        <v>0</v>
      </c>
      <c r="R286" s="389">
        <f t="shared" ca="1" si="112"/>
        <v>0</v>
      </c>
      <c r="S286" s="390" t="str">
        <f t="shared" ref="S286" ca="1" si="115">IF(I286&gt;0,SUM(O286:R286)=1,"")</f>
        <v/>
      </c>
      <c r="T286" s="173" t="s">
        <v>1852</v>
      </c>
    </row>
    <row r="287" spans="1:20" customFormat="1" hidden="1" outlineLevel="1" x14ac:dyDescent="0.25">
      <c r="A287">
        <f>'2-Expenditures'!A287</f>
        <v>0</v>
      </c>
      <c r="B287" s="112"/>
      <c r="C287" s="112"/>
      <c r="D287" s="112"/>
      <c r="L287" s="535"/>
      <c r="S287" s="381"/>
    </row>
    <row r="288" spans="1:20" s="304" customFormat="1" ht="19.95" hidden="1" customHeight="1" outlineLevel="1" x14ac:dyDescent="0.25">
      <c r="A288" s="313">
        <f>'2-Expenditures'!A288</f>
        <v>0</v>
      </c>
      <c r="B288" s="114" t="s">
        <v>1898</v>
      </c>
      <c r="C288" s="302"/>
      <c r="D288" s="302"/>
      <c r="E288" s="375"/>
      <c r="F288" s="375"/>
      <c r="G288" s="375"/>
      <c r="H288" s="375"/>
      <c r="I288" s="375"/>
      <c r="J288" s="375"/>
      <c r="K288" s="375"/>
      <c r="L288" s="363"/>
      <c r="M288" s="376"/>
      <c r="N288"/>
      <c r="O288" s="377"/>
      <c r="P288" s="377"/>
      <c r="Q288" s="377"/>
      <c r="R288" s="377"/>
      <c r="S288" s="303"/>
    </row>
    <row r="289" spans="1:20" ht="25.5" hidden="1" customHeight="1" outlineLevel="1" x14ac:dyDescent="0.25">
      <c r="A289" s="159" t="str">
        <f>'2-Expenditures'!A289</f>
        <v>Include?</v>
      </c>
      <c r="B289" s="339" t="s">
        <v>1612</v>
      </c>
      <c r="C289" s="382" t="s">
        <v>1613</v>
      </c>
      <c r="D289" s="454"/>
      <c r="E289" s="385" t="s">
        <v>1589</v>
      </c>
      <c r="F289" s="385" t="s">
        <v>1590</v>
      </c>
      <c r="G289" s="385" t="s">
        <v>1591</v>
      </c>
      <c r="H289" s="385" t="s">
        <v>1592</v>
      </c>
      <c r="I289" s="341" t="s">
        <v>1609</v>
      </c>
      <c r="J289" s="386" t="s">
        <v>1588</v>
      </c>
      <c r="K289" s="358" t="s">
        <v>1633</v>
      </c>
      <c r="L289" s="546" t="s">
        <v>1632</v>
      </c>
      <c r="M289" s="341" t="s">
        <v>1724</v>
      </c>
      <c r="O289" s="387" t="s">
        <v>1589</v>
      </c>
      <c r="P289" s="387" t="s">
        <v>1590</v>
      </c>
      <c r="Q289" s="387" t="s">
        <v>1591</v>
      </c>
      <c r="R289" s="387" t="s">
        <v>1592</v>
      </c>
      <c r="S289" s="388" t="s">
        <v>1724</v>
      </c>
      <c r="T289" s="112"/>
    </row>
    <row r="290" spans="1:20" ht="12.75" hidden="1" customHeight="1" outlineLevel="1" x14ac:dyDescent="0.25">
      <c r="A290" s="159" t="str">
        <f>'2-Expenditures'!A290</f>
        <v>Y</v>
      </c>
      <c r="B290" s="342" t="str">
        <f ca="1">IF(A290="N",B289,IF(LEN(B289)&lt;&gt;1,"A",IFERROR(CHAR(CODE(LOOKUP(2,1/($B$289:OFFSET(B290,-1,0)&lt;&gt;""),$B$289:OFFSET(B290,-1,0)))+1),"A")))</f>
        <v>A</v>
      </c>
      <c r="C290" s="452">
        <f>'2-Expenditures'!C290</f>
        <v>0</v>
      </c>
      <c r="D290" s="455"/>
      <c r="E290" s="149"/>
      <c r="F290" s="149"/>
      <c r="G290" s="149"/>
      <c r="H290" s="149"/>
      <c r="I290" s="119">
        <f>'2-Expenditures'!I290</f>
        <v>0</v>
      </c>
      <c r="J290" s="409"/>
      <c r="K290" s="153">
        <f>SUM(I290:J290)</f>
        <v>0</v>
      </c>
      <c r="L290" s="538"/>
      <c r="M290" s="147" t="b">
        <f t="shared" ref="M290:M305" si="116">SUM(E290:H290)=I290</f>
        <v>1</v>
      </c>
      <c r="O290" s="392">
        <f t="shared" ref="O290:O305" si="117">IFERROR(E290/$I290,0)</f>
        <v>0</v>
      </c>
      <c r="P290" s="392">
        <f t="shared" ref="P290:P305" si="118">IFERROR(F290/$I290,0)</f>
        <v>0</v>
      </c>
      <c r="Q290" s="392">
        <f t="shared" ref="Q290:Q305" si="119">IFERROR(G290/$I290,0)</f>
        <v>0</v>
      </c>
      <c r="R290" s="392">
        <f t="shared" ref="R290:R305" si="120">IFERROR(H290/$I290,0)</f>
        <v>0</v>
      </c>
      <c r="S290" s="393" t="str">
        <f>IF(I290&gt;0,SUM(O290:R290)=1,"")</f>
        <v/>
      </c>
      <c r="T290" s="104"/>
    </row>
    <row r="291" spans="1:20" ht="12.75" hidden="1" customHeight="1" outlineLevel="1" x14ac:dyDescent="0.25">
      <c r="A291" s="159" t="str">
        <f>'2-Expenditures'!A291</f>
        <v>Y</v>
      </c>
      <c r="B291" s="342" t="str">
        <f ca="1">IF(A291="N",B290,IF(LEN(B290)&lt;&gt;1,"A",IFERROR(CHAR(CODE(LOOKUP(2,1/($B$289:OFFSET(B291,-1,0)&lt;&gt;""),$B$289:OFFSET(B291,-1,0)))+1),"A")))</f>
        <v>B</v>
      </c>
      <c r="C291" s="452">
        <f>'2-Expenditures'!C291</f>
        <v>0</v>
      </c>
      <c r="D291" s="455"/>
      <c r="E291" s="149"/>
      <c r="F291" s="149"/>
      <c r="G291" s="149"/>
      <c r="H291" s="149"/>
      <c r="I291" s="119">
        <f>'2-Expenditures'!I291</f>
        <v>0</v>
      </c>
      <c r="J291" s="410"/>
      <c r="K291" s="153">
        <f>SUM(I291:J291)</f>
        <v>0</v>
      </c>
      <c r="L291" s="538"/>
      <c r="M291" s="147" t="b">
        <f t="shared" si="116"/>
        <v>1</v>
      </c>
      <c r="O291" s="392">
        <f t="shared" si="117"/>
        <v>0</v>
      </c>
      <c r="P291" s="392">
        <f t="shared" si="118"/>
        <v>0</v>
      </c>
      <c r="Q291" s="392">
        <f t="shared" si="119"/>
        <v>0</v>
      </c>
      <c r="R291" s="392">
        <f t="shared" si="120"/>
        <v>0</v>
      </c>
      <c r="S291" s="393" t="str">
        <f t="shared" ref="S291:S304" si="121">IF(I291&gt;0,SUM(O291:R291)=1,"")</f>
        <v/>
      </c>
      <c r="T291" s="104"/>
    </row>
    <row r="292" spans="1:20" ht="12.75" hidden="1" customHeight="1" outlineLevel="1" x14ac:dyDescent="0.25">
      <c r="A292" s="159" t="str">
        <f>'2-Expenditures'!A292</f>
        <v>Y</v>
      </c>
      <c r="B292" s="342" t="str">
        <f ca="1">IF(A292="N",B291,IF(LEN(B291)&lt;&gt;1,"A",IFERROR(CHAR(CODE(LOOKUP(2,1/($B$289:OFFSET(B292,-1,0)&lt;&gt;""),$B$289:OFFSET(B292,-1,0)))+1),"A")))</f>
        <v>C</v>
      </c>
      <c r="C292" s="452">
        <f>'2-Expenditures'!C292</f>
        <v>0</v>
      </c>
      <c r="D292" s="455"/>
      <c r="E292" s="149"/>
      <c r="F292" s="149"/>
      <c r="G292" s="149"/>
      <c r="H292" s="149"/>
      <c r="I292" s="119">
        <f>'2-Expenditures'!I292</f>
        <v>0</v>
      </c>
      <c r="J292" s="410"/>
      <c r="K292" s="153">
        <f>SUM(I292:J292)</f>
        <v>0</v>
      </c>
      <c r="L292" s="538"/>
      <c r="M292" s="147" t="b">
        <f t="shared" si="116"/>
        <v>1</v>
      </c>
      <c r="O292" s="392">
        <f t="shared" si="117"/>
        <v>0</v>
      </c>
      <c r="P292" s="392">
        <f t="shared" si="118"/>
        <v>0</v>
      </c>
      <c r="Q292" s="392">
        <f t="shared" si="119"/>
        <v>0</v>
      </c>
      <c r="R292" s="392">
        <f t="shared" si="120"/>
        <v>0</v>
      </c>
      <c r="S292" s="393" t="str">
        <f t="shared" si="121"/>
        <v/>
      </c>
      <c r="T292" s="112"/>
    </row>
    <row r="293" spans="1:20" ht="12.75" hidden="1" customHeight="1" outlineLevel="1" x14ac:dyDescent="0.25">
      <c r="A293" s="159" t="str">
        <f>'2-Expenditures'!A293</f>
        <v>Y</v>
      </c>
      <c r="B293" s="342" t="str">
        <f ca="1">IF(A293="N",B292,IF(LEN(B292)&lt;&gt;1,"A",IFERROR(CHAR(CODE(LOOKUP(2,1/($B$289:OFFSET(B293,-1,0)&lt;&gt;""),$B$289:OFFSET(B293,-1,0)))+1),"A")))</f>
        <v>D</v>
      </c>
      <c r="C293" s="452">
        <f>'2-Expenditures'!C293</f>
        <v>0</v>
      </c>
      <c r="D293" s="455"/>
      <c r="E293" s="149"/>
      <c r="F293" s="149"/>
      <c r="G293" s="149"/>
      <c r="H293" s="149"/>
      <c r="I293" s="119">
        <f>'2-Expenditures'!I293</f>
        <v>0</v>
      </c>
      <c r="J293" s="410"/>
      <c r="K293" s="153">
        <f>SUM(I293:J293)</f>
        <v>0</v>
      </c>
      <c r="L293" s="538"/>
      <c r="M293" s="147" t="b">
        <f t="shared" si="116"/>
        <v>1</v>
      </c>
      <c r="O293" s="392">
        <f t="shared" si="117"/>
        <v>0</v>
      </c>
      <c r="P293" s="392">
        <f t="shared" si="118"/>
        <v>0</v>
      </c>
      <c r="Q293" s="392">
        <f t="shared" si="119"/>
        <v>0</v>
      </c>
      <c r="R293" s="392">
        <f t="shared" si="120"/>
        <v>0</v>
      </c>
      <c r="S293" s="393" t="str">
        <f t="shared" si="121"/>
        <v/>
      </c>
      <c r="T293" s="112"/>
    </row>
    <row r="294" spans="1:20" ht="12.75" hidden="1" customHeight="1" outlineLevel="1" x14ac:dyDescent="0.25">
      <c r="A294" s="159" t="str">
        <f>'2-Expenditures'!A294</f>
        <v>Y</v>
      </c>
      <c r="B294" s="342" t="str">
        <f ca="1">IF(A294="N",B293,IF(LEN(B293)&lt;&gt;1,"A",IFERROR(CHAR(CODE(LOOKUP(2,1/($B$289:OFFSET(B294,-1,0)&lt;&gt;""),$B$289:OFFSET(B294,-1,0)))+1),"A")))</f>
        <v>E</v>
      </c>
      <c r="C294" s="452">
        <f>'2-Expenditures'!C294</f>
        <v>0</v>
      </c>
      <c r="D294" s="455"/>
      <c r="E294" s="149"/>
      <c r="F294" s="149"/>
      <c r="G294" s="149"/>
      <c r="H294" s="149"/>
      <c r="I294" s="119">
        <f>'2-Expenditures'!I294</f>
        <v>0</v>
      </c>
      <c r="J294" s="410"/>
      <c r="K294" s="153">
        <f>SUM(I294:J294)</f>
        <v>0</v>
      </c>
      <c r="L294" s="538"/>
      <c r="M294" s="147" t="b">
        <f t="shared" si="116"/>
        <v>1</v>
      </c>
      <c r="O294" s="392">
        <f t="shared" si="117"/>
        <v>0</v>
      </c>
      <c r="P294" s="392">
        <f t="shared" si="118"/>
        <v>0</v>
      </c>
      <c r="Q294" s="392">
        <f t="shared" si="119"/>
        <v>0</v>
      </c>
      <c r="R294" s="392">
        <f t="shared" si="120"/>
        <v>0</v>
      </c>
      <c r="S294" s="393" t="str">
        <f t="shared" si="121"/>
        <v/>
      </c>
      <c r="T294" s="112"/>
    </row>
    <row r="295" spans="1:20" ht="12.75" hidden="1" customHeight="1" outlineLevel="2" x14ac:dyDescent="0.25">
      <c r="A295" s="159" t="str">
        <f>'2-Expenditures'!A295</f>
        <v>N</v>
      </c>
      <c r="B295" s="342" t="str">
        <f ca="1">IF(A295="N",B294,IF(LEN(B294)&lt;&gt;1,"A",IFERROR(CHAR(CODE(LOOKUP(2,1/($B$289:OFFSET(B295,-1,0)&lt;&gt;""),$B$289:OFFSET(B295,-1,0)))+1),"A")))</f>
        <v>E</v>
      </c>
      <c r="C295" s="452">
        <f>'2-Expenditures'!C295</f>
        <v>0</v>
      </c>
      <c r="D295" s="455"/>
      <c r="E295" s="149"/>
      <c r="F295" s="149"/>
      <c r="G295" s="149"/>
      <c r="H295" s="149"/>
      <c r="I295" s="119">
        <f>'2-Expenditures'!I295</f>
        <v>0</v>
      </c>
      <c r="J295" s="410"/>
      <c r="K295" s="153">
        <f t="shared" ref="K295:K304" si="122">SUM(I295:J295)</f>
        <v>0</v>
      </c>
      <c r="L295" s="538"/>
      <c r="M295" s="147" t="b">
        <f t="shared" si="116"/>
        <v>1</v>
      </c>
      <c r="O295" s="392">
        <f t="shared" si="117"/>
        <v>0</v>
      </c>
      <c r="P295" s="392">
        <f t="shared" si="118"/>
        <v>0</v>
      </c>
      <c r="Q295" s="392">
        <f t="shared" si="119"/>
        <v>0</v>
      </c>
      <c r="R295" s="392">
        <f t="shared" si="120"/>
        <v>0</v>
      </c>
      <c r="S295" s="393" t="str">
        <f t="shared" si="121"/>
        <v/>
      </c>
      <c r="T295" s="112"/>
    </row>
    <row r="296" spans="1:20" ht="12.75" hidden="1" customHeight="1" outlineLevel="2" x14ac:dyDescent="0.25">
      <c r="A296" s="159" t="str">
        <f>'2-Expenditures'!A296</f>
        <v>N</v>
      </c>
      <c r="B296" s="342" t="str">
        <f ca="1">IF(A296="N",B295,IF(LEN(B295)&lt;&gt;1,"A",IFERROR(CHAR(CODE(LOOKUP(2,1/($B$289:OFFSET(B296,-1,0)&lt;&gt;""),$B$289:OFFSET(B296,-1,0)))+1),"A")))</f>
        <v>E</v>
      </c>
      <c r="C296" s="452">
        <f>'2-Expenditures'!C296</f>
        <v>0</v>
      </c>
      <c r="D296" s="455"/>
      <c r="E296" s="149"/>
      <c r="F296" s="149"/>
      <c r="G296" s="149"/>
      <c r="H296" s="149"/>
      <c r="I296" s="119">
        <f>'2-Expenditures'!I296</f>
        <v>0</v>
      </c>
      <c r="J296" s="410"/>
      <c r="K296" s="153">
        <f t="shared" si="122"/>
        <v>0</v>
      </c>
      <c r="L296" s="538"/>
      <c r="M296" s="147" t="b">
        <f t="shared" si="116"/>
        <v>1</v>
      </c>
      <c r="O296" s="392">
        <f t="shared" si="117"/>
        <v>0</v>
      </c>
      <c r="P296" s="392">
        <f t="shared" si="118"/>
        <v>0</v>
      </c>
      <c r="Q296" s="392">
        <f t="shared" si="119"/>
        <v>0</v>
      </c>
      <c r="R296" s="392">
        <f t="shared" si="120"/>
        <v>0</v>
      </c>
      <c r="S296" s="393" t="str">
        <f t="shared" si="121"/>
        <v/>
      </c>
      <c r="T296" s="112"/>
    </row>
    <row r="297" spans="1:20" ht="12.75" hidden="1" customHeight="1" outlineLevel="2" x14ac:dyDescent="0.25">
      <c r="A297" s="159" t="str">
        <f>'2-Expenditures'!A297</f>
        <v>N</v>
      </c>
      <c r="B297" s="342" t="str">
        <f ca="1">IF(A297="N",B296,IF(LEN(B296)&lt;&gt;1,"A",IFERROR(CHAR(CODE(LOOKUP(2,1/($B$289:OFFSET(B297,-1,0)&lt;&gt;""),$B$289:OFFSET(B297,-1,0)))+1),"A")))</f>
        <v>E</v>
      </c>
      <c r="C297" s="452">
        <f>'2-Expenditures'!C297</f>
        <v>0</v>
      </c>
      <c r="D297" s="455"/>
      <c r="E297" s="149"/>
      <c r="F297" s="149"/>
      <c r="G297" s="149"/>
      <c r="H297" s="149"/>
      <c r="I297" s="119">
        <f>'2-Expenditures'!I297</f>
        <v>0</v>
      </c>
      <c r="J297" s="410"/>
      <c r="K297" s="153">
        <f t="shared" si="122"/>
        <v>0</v>
      </c>
      <c r="L297" s="538"/>
      <c r="M297" s="147" t="b">
        <f t="shared" si="116"/>
        <v>1</v>
      </c>
      <c r="O297" s="392">
        <f t="shared" si="117"/>
        <v>0</v>
      </c>
      <c r="P297" s="392">
        <f t="shared" si="118"/>
        <v>0</v>
      </c>
      <c r="Q297" s="392">
        <f t="shared" si="119"/>
        <v>0</v>
      </c>
      <c r="R297" s="392">
        <f t="shared" si="120"/>
        <v>0</v>
      </c>
      <c r="S297" s="393" t="str">
        <f t="shared" si="121"/>
        <v/>
      </c>
      <c r="T297" s="112"/>
    </row>
    <row r="298" spans="1:20" ht="12.75" hidden="1" customHeight="1" outlineLevel="2" x14ac:dyDescent="0.25">
      <c r="A298" s="159" t="str">
        <f>'2-Expenditures'!A298</f>
        <v>N</v>
      </c>
      <c r="B298" s="342" t="str">
        <f ca="1">IF(A298="N",B297,IF(LEN(B297)&lt;&gt;1,"A",IFERROR(CHAR(CODE(LOOKUP(2,1/($B$289:OFFSET(B298,-1,0)&lt;&gt;""),$B$289:OFFSET(B298,-1,0)))+1),"A")))</f>
        <v>E</v>
      </c>
      <c r="C298" s="452">
        <f>'2-Expenditures'!C298</f>
        <v>0</v>
      </c>
      <c r="D298" s="455"/>
      <c r="E298" s="149"/>
      <c r="F298" s="149"/>
      <c r="G298" s="149"/>
      <c r="H298" s="149"/>
      <c r="I298" s="119">
        <f>'2-Expenditures'!I298</f>
        <v>0</v>
      </c>
      <c r="J298" s="410"/>
      <c r="K298" s="153">
        <f t="shared" si="122"/>
        <v>0</v>
      </c>
      <c r="L298" s="538"/>
      <c r="M298" s="147" t="b">
        <f t="shared" si="116"/>
        <v>1</v>
      </c>
      <c r="O298" s="392">
        <f t="shared" si="117"/>
        <v>0</v>
      </c>
      <c r="P298" s="392">
        <f t="shared" si="118"/>
        <v>0</v>
      </c>
      <c r="Q298" s="392">
        <f t="shared" si="119"/>
        <v>0</v>
      </c>
      <c r="R298" s="392">
        <f t="shared" si="120"/>
        <v>0</v>
      </c>
      <c r="S298" s="393" t="str">
        <f t="shared" si="121"/>
        <v/>
      </c>
      <c r="T298" s="112"/>
    </row>
    <row r="299" spans="1:20" ht="12.75" hidden="1" customHeight="1" outlineLevel="2" x14ac:dyDescent="0.25">
      <c r="A299" s="159" t="str">
        <f>'2-Expenditures'!A299</f>
        <v>N</v>
      </c>
      <c r="B299" s="342" t="str">
        <f ca="1">IF(A299="N",B298,IF(LEN(B298)&lt;&gt;1,"A",IFERROR(CHAR(CODE(LOOKUP(2,1/($B$289:OFFSET(B299,-1,0)&lt;&gt;""),$B$289:OFFSET(B299,-1,0)))+1),"A")))</f>
        <v>E</v>
      </c>
      <c r="C299" s="452">
        <f>'2-Expenditures'!C299</f>
        <v>0</v>
      </c>
      <c r="D299" s="455"/>
      <c r="E299" s="149"/>
      <c r="F299" s="149"/>
      <c r="G299" s="149"/>
      <c r="H299" s="149"/>
      <c r="I299" s="119">
        <f>'2-Expenditures'!I299</f>
        <v>0</v>
      </c>
      <c r="J299" s="410"/>
      <c r="K299" s="153">
        <f t="shared" si="122"/>
        <v>0</v>
      </c>
      <c r="L299" s="538"/>
      <c r="M299" s="147" t="b">
        <f t="shared" si="116"/>
        <v>1</v>
      </c>
      <c r="O299" s="392">
        <f t="shared" si="117"/>
        <v>0</v>
      </c>
      <c r="P299" s="392">
        <f t="shared" si="118"/>
        <v>0</v>
      </c>
      <c r="Q299" s="392">
        <f t="shared" si="119"/>
        <v>0</v>
      </c>
      <c r="R299" s="392">
        <f t="shared" si="120"/>
        <v>0</v>
      </c>
      <c r="S299" s="393" t="str">
        <f t="shared" si="121"/>
        <v/>
      </c>
      <c r="T299" s="112"/>
    </row>
    <row r="300" spans="1:20" ht="12.75" hidden="1" customHeight="1" outlineLevel="2" x14ac:dyDescent="0.25">
      <c r="A300" s="159" t="str">
        <f>'2-Expenditures'!A300</f>
        <v>N</v>
      </c>
      <c r="B300" s="342" t="str">
        <f ca="1">IF(A300="N",B299,IF(LEN(B299)&lt;&gt;1,"A",IFERROR(CHAR(CODE(LOOKUP(2,1/($B$289:OFFSET(B300,-1,0)&lt;&gt;""),$B$289:OFFSET(B300,-1,0)))+1),"A")))</f>
        <v>E</v>
      </c>
      <c r="C300" s="452">
        <f>'2-Expenditures'!C300</f>
        <v>0</v>
      </c>
      <c r="D300" s="455"/>
      <c r="E300" s="149"/>
      <c r="F300" s="149"/>
      <c r="G300" s="149"/>
      <c r="H300" s="149"/>
      <c r="I300" s="119">
        <f>'2-Expenditures'!I300</f>
        <v>0</v>
      </c>
      <c r="J300" s="410"/>
      <c r="K300" s="153">
        <f t="shared" si="122"/>
        <v>0</v>
      </c>
      <c r="L300" s="538"/>
      <c r="M300" s="147" t="b">
        <f t="shared" si="116"/>
        <v>1</v>
      </c>
      <c r="O300" s="392">
        <f t="shared" si="117"/>
        <v>0</v>
      </c>
      <c r="P300" s="392">
        <f t="shared" si="118"/>
        <v>0</v>
      </c>
      <c r="Q300" s="392">
        <f t="shared" si="119"/>
        <v>0</v>
      </c>
      <c r="R300" s="392">
        <f t="shared" si="120"/>
        <v>0</v>
      </c>
      <c r="S300" s="393" t="str">
        <f t="shared" si="121"/>
        <v/>
      </c>
      <c r="T300" s="112"/>
    </row>
    <row r="301" spans="1:20" ht="12.75" hidden="1" customHeight="1" outlineLevel="2" x14ac:dyDescent="0.25">
      <c r="A301" s="159" t="str">
        <f>'2-Expenditures'!A301</f>
        <v>N</v>
      </c>
      <c r="B301" s="342" t="str">
        <f ca="1">IF(A301="N",B300,IF(LEN(B300)&lt;&gt;1,"A",IFERROR(CHAR(CODE(LOOKUP(2,1/($B$289:OFFSET(B301,-1,0)&lt;&gt;""),$B$289:OFFSET(B301,-1,0)))+1),"A")))</f>
        <v>E</v>
      </c>
      <c r="C301" s="452">
        <f>'2-Expenditures'!C301</f>
        <v>0</v>
      </c>
      <c r="D301" s="455"/>
      <c r="E301" s="149"/>
      <c r="F301" s="149"/>
      <c r="G301" s="149"/>
      <c r="H301" s="149"/>
      <c r="I301" s="119">
        <f>'2-Expenditures'!I301</f>
        <v>0</v>
      </c>
      <c r="J301" s="410"/>
      <c r="K301" s="153">
        <f t="shared" si="122"/>
        <v>0</v>
      </c>
      <c r="L301" s="538"/>
      <c r="M301" s="147" t="b">
        <f t="shared" si="116"/>
        <v>1</v>
      </c>
      <c r="O301" s="392">
        <f t="shared" si="117"/>
        <v>0</v>
      </c>
      <c r="P301" s="392">
        <f t="shared" si="118"/>
        <v>0</v>
      </c>
      <c r="Q301" s="392">
        <f t="shared" si="119"/>
        <v>0</v>
      </c>
      <c r="R301" s="392">
        <f t="shared" si="120"/>
        <v>0</v>
      </c>
      <c r="S301" s="393" t="str">
        <f t="shared" si="121"/>
        <v/>
      </c>
      <c r="T301" s="112"/>
    </row>
    <row r="302" spans="1:20" ht="12.75" hidden="1" customHeight="1" outlineLevel="2" x14ac:dyDescent="0.25">
      <c r="A302" s="159" t="str">
        <f>'2-Expenditures'!A302</f>
        <v>N</v>
      </c>
      <c r="B302" s="342" t="str">
        <f ca="1">IF(A302="N",B301,IF(LEN(B301)&lt;&gt;1,"A",IFERROR(CHAR(CODE(LOOKUP(2,1/($B$289:OFFSET(B302,-1,0)&lt;&gt;""),$B$289:OFFSET(B302,-1,0)))+1),"A")))</f>
        <v>E</v>
      </c>
      <c r="C302" s="452">
        <f>'2-Expenditures'!C302</f>
        <v>0</v>
      </c>
      <c r="D302" s="455"/>
      <c r="E302" s="149"/>
      <c r="F302" s="149"/>
      <c r="G302" s="149"/>
      <c r="H302" s="149"/>
      <c r="I302" s="119">
        <f>'2-Expenditures'!I302</f>
        <v>0</v>
      </c>
      <c r="J302" s="410"/>
      <c r="K302" s="153">
        <f t="shared" si="122"/>
        <v>0</v>
      </c>
      <c r="L302" s="538"/>
      <c r="M302" s="147" t="b">
        <f t="shared" si="116"/>
        <v>1</v>
      </c>
      <c r="O302" s="392">
        <f t="shared" si="117"/>
        <v>0</v>
      </c>
      <c r="P302" s="392">
        <f t="shared" si="118"/>
        <v>0</v>
      </c>
      <c r="Q302" s="392">
        <f t="shared" si="119"/>
        <v>0</v>
      </c>
      <c r="R302" s="392">
        <f t="shared" si="120"/>
        <v>0</v>
      </c>
      <c r="S302" s="393" t="str">
        <f t="shared" si="121"/>
        <v/>
      </c>
      <c r="T302" s="112"/>
    </row>
    <row r="303" spans="1:20" ht="12.75" hidden="1" customHeight="1" outlineLevel="2" x14ac:dyDescent="0.25">
      <c r="A303" s="159" t="str">
        <f>'2-Expenditures'!A303</f>
        <v>N</v>
      </c>
      <c r="B303" s="342" t="str">
        <f ca="1">IF(A303="N",B302,IF(LEN(B302)&lt;&gt;1,"A",IFERROR(CHAR(CODE(LOOKUP(2,1/($B$289:OFFSET(B303,-1,0)&lt;&gt;""),$B$289:OFFSET(B303,-1,0)))+1),"A")))</f>
        <v>E</v>
      </c>
      <c r="C303" s="452">
        <f>'2-Expenditures'!C303</f>
        <v>0</v>
      </c>
      <c r="D303" s="455"/>
      <c r="E303" s="149"/>
      <c r="F303" s="149"/>
      <c r="G303" s="149"/>
      <c r="H303" s="149"/>
      <c r="I303" s="119">
        <f>'2-Expenditures'!I303</f>
        <v>0</v>
      </c>
      <c r="J303" s="410"/>
      <c r="K303" s="153">
        <f t="shared" si="122"/>
        <v>0</v>
      </c>
      <c r="L303" s="538"/>
      <c r="M303" s="147" t="b">
        <f t="shared" si="116"/>
        <v>1</v>
      </c>
      <c r="O303" s="392">
        <f t="shared" si="117"/>
        <v>0</v>
      </c>
      <c r="P303" s="392">
        <f t="shared" si="118"/>
        <v>0</v>
      </c>
      <c r="Q303" s="392">
        <f t="shared" si="119"/>
        <v>0</v>
      </c>
      <c r="R303" s="392">
        <f t="shared" si="120"/>
        <v>0</v>
      </c>
      <c r="S303" s="393" t="str">
        <f t="shared" si="121"/>
        <v/>
      </c>
      <c r="T303" s="112"/>
    </row>
    <row r="304" spans="1:20" ht="12.75" hidden="1" customHeight="1" outlineLevel="2" thickBot="1" x14ac:dyDescent="0.3">
      <c r="A304" s="159" t="str">
        <f>'2-Expenditures'!A304</f>
        <v>N</v>
      </c>
      <c r="B304" s="342" t="str">
        <f ca="1">IF(A304="N",B303,IF(LEN(B303)&lt;&gt;1,"A",IFERROR(CHAR(CODE(LOOKUP(2,1/($B$289:OFFSET(B304,-1,0)&lt;&gt;""),$B$289:OFFSET(B304,-1,0)))+1),"A")))</f>
        <v>E</v>
      </c>
      <c r="C304" s="452">
        <f>'2-Expenditures'!C304</f>
        <v>0</v>
      </c>
      <c r="D304" s="455"/>
      <c r="E304" s="149"/>
      <c r="F304" s="149"/>
      <c r="G304" s="149"/>
      <c r="H304" s="149"/>
      <c r="I304" s="119">
        <f>'2-Expenditures'!I304</f>
        <v>0</v>
      </c>
      <c r="J304" s="410"/>
      <c r="K304" s="153">
        <f t="shared" si="122"/>
        <v>0</v>
      </c>
      <c r="L304" s="538"/>
      <c r="M304" s="147" t="b">
        <f t="shared" si="116"/>
        <v>1</v>
      </c>
      <c r="O304" s="392">
        <f t="shared" si="117"/>
        <v>0</v>
      </c>
      <c r="P304" s="392">
        <f t="shared" si="118"/>
        <v>0</v>
      </c>
      <c r="Q304" s="392">
        <f t="shared" si="119"/>
        <v>0</v>
      </c>
      <c r="R304" s="392">
        <f t="shared" si="120"/>
        <v>0</v>
      </c>
      <c r="S304" s="393" t="str">
        <f t="shared" si="121"/>
        <v/>
      </c>
      <c r="T304" s="112"/>
    </row>
    <row r="305" spans="1:22" ht="13.8" hidden="1" outlineLevel="1" thickTop="1" x14ac:dyDescent="0.25">
      <c r="A305" s="159">
        <f>'2-Expenditures'!A305</f>
        <v>0</v>
      </c>
      <c r="B305" s="344" t="str">
        <f ca="1">IFERROR(CHAR(CODE(LOOKUP(2,1/(B290:OFFSET(B305,-1,0)&lt;&gt;""),B290:OFFSET(B305,-1,0)))+1),"A")</f>
        <v>F</v>
      </c>
      <c r="C305" s="453" t="s">
        <v>1700</v>
      </c>
      <c r="D305" s="456"/>
      <c r="E305" s="370">
        <f ca="1">SUMIFS(E290:OFFSET(E305,-1,0),$A290:OFFSET($A305,-1,0),"Y")</f>
        <v>0</v>
      </c>
      <c r="F305" s="370">
        <f ca="1">SUMIFS(F290:OFFSET(F305,-1,0),$A290:OFFSET($A305,-1,0),"Y")</f>
        <v>0</v>
      </c>
      <c r="G305" s="370">
        <f ca="1">SUMIFS(G290:OFFSET(G305,-1,0),$A290:OFFSET($A305,-1,0),"Y")</f>
        <v>0</v>
      </c>
      <c r="H305" s="370">
        <f ca="1">SUMIFS(H290:OFFSET(H305,-1,0),$A290:OFFSET($A305,-1,0),"Y")</f>
        <v>0</v>
      </c>
      <c r="I305" s="370">
        <f ca="1">SUMIFS(I290:OFFSET(I305,-1,0),$A290:OFFSET($A305,-1,0),"Y")</f>
        <v>0</v>
      </c>
      <c r="J305" s="422"/>
      <c r="K305" s="348">
        <f ca="1">SUMIFS(K290:OFFSET(K305,-1,0),$A290:OFFSET($A305,-1,0),"Y")</f>
        <v>0</v>
      </c>
      <c r="L305" s="370"/>
      <c r="M305" s="374" t="b">
        <f t="shared" ca="1" si="116"/>
        <v>1</v>
      </c>
      <c r="O305" s="389">
        <f t="shared" ca="1" si="117"/>
        <v>0</v>
      </c>
      <c r="P305" s="389">
        <f t="shared" ca="1" si="118"/>
        <v>0</v>
      </c>
      <c r="Q305" s="389">
        <f t="shared" ca="1" si="119"/>
        <v>0</v>
      </c>
      <c r="R305" s="389">
        <f t="shared" ca="1" si="120"/>
        <v>0</v>
      </c>
      <c r="S305" s="390" t="str">
        <f t="shared" ref="S305" ca="1" si="123">IF(I305&gt;0,SUM(O305:R305)=1,"")</f>
        <v/>
      </c>
      <c r="T305" s="173" t="s">
        <v>1853</v>
      </c>
    </row>
    <row r="306" spans="1:22" s="111" customFormat="1" collapsed="1" x14ac:dyDescent="0.25">
      <c r="A306" s="159">
        <f>'2-Expenditures'!A306</f>
        <v>0</v>
      </c>
      <c r="B306" s="112"/>
      <c r="C306" s="112"/>
      <c r="D306" s="112"/>
      <c r="E306" s="112"/>
      <c r="F306" s="112"/>
      <c r="G306" s="112"/>
      <c r="H306" s="112"/>
      <c r="I306" s="112"/>
      <c r="J306" s="112"/>
      <c r="K306" s="112"/>
      <c r="L306" s="112"/>
      <c r="M306" s="112"/>
      <c r="N306"/>
      <c r="O306" s="152"/>
      <c r="P306" s="152"/>
      <c r="Q306" s="152"/>
      <c r="R306" s="152"/>
      <c r="S306" s="151"/>
      <c r="T306" s="110"/>
      <c r="U306" s="112"/>
      <c r="V306" s="112"/>
    </row>
    <row r="307" spans="1:22" x14ac:dyDescent="0.25">
      <c r="A307" s="159">
        <f>'2-Expenditures'!A307</f>
        <v>0</v>
      </c>
    </row>
  </sheetData>
  <sheetProtection formatCells="0" formatColumns="0" formatRows="0" insertColumns="0" insertRows="0" insertHyperlinks="0" deleteColumns="0" deleteRows="0" sort="0" autoFilter="0" pivotTables="0"/>
  <mergeCells count="2">
    <mergeCell ref="B1:B2"/>
    <mergeCell ref="C1:C2"/>
  </mergeCells>
  <conditionalFormatting sqref="S129:S130 M129:M130 M188:M189 S188:S189 M306:M1048576 S306:S1048576 S247:S248 M247:M248 S52 M52:M74 S70:S74 M1:M4 M11:M50 S1:S49">
    <cfRule type="expression" dxfId="165" priority="250">
      <formula>M1=FALSE</formula>
    </cfRule>
  </conditionalFormatting>
  <conditionalFormatting sqref="C129:K130 C70:K74 C33:K33 C188:K189 C247:K248 C18:I32 K18:K32 E52:K52 E34:K50 C1:K1 Q6:S10 O1:S5 O247:S248 O188:S189 O70:S74 O52:S52 O129:S130 P11:S15 C306:K1048576 O306:S1048576 E53:I69 M306:M1048576 M247:M248 M188:M189 M52:M74 M129:M130 M1:M4 M11:M50 O16:S49 C3:K5 D2:K2 C11:K17 C6:C10">
    <cfRule type="expression" dxfId="164" priority="248">
      <formula>$A1="N"</formula>
    </cfRule>
  </conditionalFormatting>
  <conditionalFormatting sqref="T32">
    <cfRule type="expression" dxfId="163" priority="242">
      <formula>#REF!="N"</formula>
    </cfRule>
  </conditionalFormatting>
  <conditionalFormatting sqref="T50">
    <cfRule type="expression" dxfId="162" priority="241">
      <formula>#REF!="N"</formula>
    </cfRule>
  </conditionalFormatting>
  <conditionalFormatting sqref="T69">
    <cfRule type="expression" dxfId="161" priority="240">
      <formula>#REF!="N"</formula>
    </cfRule>
  </conditionalFormatting>
  <conditionalFormatting sqref="M75:M128">
    <cfRule type="expression" dxfId="160" priority="238">
      <formula>M75=FALSE</formula>
    </cfRule>
  </conditionalFormatting>
  <conditionalFormatting sqref="E110:K111 C75:I92 K75:K109 E93:I109 E112:I128 M75:M128">
    <cfRule type="expression" dxfId="159" priority="237">
      <formula>$A75="N"</formula>
    </cfRule>
  </conditionalFormatting>
  <conditionalFormatting sqref="T91">
    <cfRule type="expression" dxfId="158" priority="236">
      <formula>#REF!="N"</formula>
    </cfRule>
  </conditionalFormatting>
  <conditionalFormatting sqref="T109">
    <cfRule type="expression" dxfId="157" priority="235">
      <formula>#REF!="N"</formula>
    </cfRule>
  </conditionalFormatting>
  <conditionalFormatting sqref="T128">
    <cfRule type="expression" dxfId="156" priority="234">
      <formula>#REF!="N"</formula>
    </cfRule>
  </conditionalFormatting>
  <conditionalFormatting sqref="M131:M133 S131:S133">
    <cfRule type="expression" dxfId="155" priority="179">
      <formula>M131=FALSE</formula>
    </cfRule>
  </conditionalFormatting>
  <conditionalFormatting sqref="C131:K133 O131:S133 M131:M133">
    <cfRule type="expression" dxfId="154" priority="178">
      <formula>$A131="N"</formula>
    </cfRule>
  </conditionalFormatting>
  <conditionalFormatting sqref="S112:S127">
    <cfRule type="expression" dxfId="153" priority="182">
      <formula>S112=FALSE</formula>
    </cfRule>
  </conditionalFormatting>
  <conditionalFormatting sqref="O112:S127">
    <cfRule type="expression" dxfId="152" priority="181">
      <formula>$A112="N"</formula>
    </cfRule>
  </conditionalFormatting>
  <conditionalFormatting sqref="O171:S186">
    <cfRule type="expression" dxfId="151" priority="168">
      <formula>$A171="N"</formula>
    </cfRule>
  </conditionalFormatting>
  <conditionalFormatting sqref="S53:S68">
    <cfRule type="expression" dxfId="150" priority="202">
      <formula>S53=FALSE</formula>
    </cfRule>
  </conditionalFormatting>
  <conditionalFormatting sqref="O53:S68">
    <cfRule type="expression" dxfId="149" priority="201">
      <formula>$A53="N"</formula>
    </cfRule>
  </conditionalFormatting>
  <conditionalFormatting sqref="M190:M227 S229 M229:M246 S190:S208 S210:S226">
    <cfRule type="expression" dxfId="148" priority="199">
      <formula>M190=FALSE</formula>
    </cfRule>
  </conditionalFormatting>
  <conditionalFormatting sqref="C190:K192 E229:K229 C193:I210 K193:K227 E211:I227 O210:S226 O190:S208 O229:S229 E230:I246 M229:M246 M190:M227">
    <cfRule type="expression" dxfId="147" priority="198">
      <formula>$A190="N"</formula>
    </cfRule>
  </conditionalFormatting>
  <conditionalFormatting sqref="T209">
    <cfRule type="expression" dxfId="146" priority="197">
      <formula>#REF!="N"</formula>
    </cfRule>
  </conditionalFormatting>
  <conditionalFormatting sqref="T227">
    <cfRule type="expression" dxfId="145" priority="196">
      <formula>#REF!="N"</formula>
    </cfRule>
  </conditionalFormatting>
  <conditionalFormatting sqref="T246">
    <cfRule type="expression" dxfId="144" priority="195">
      <formula>#REF!="N"</formula>
    </cfRule>
  </conditionalFormatting>
  <conditionalFormatting sqref="S230:S245">
    <cfRule type="expression" dxfId="143" priority="194">
      <formula>S230=FALSE</formula>
    </cfRule>
  </conditionalFormatting>
  <conditionalFormatting sqref="O230:S245">
    <cfRule type="expression" dxfId="142" priority="193">
      <formula>$A230="N"</formula>
    </cfRule>
  </conditionalFormatting>
  <conditionalFormatting sqref="M249:M286 S288 M288:M305 S249:S267 S269:S285">
    <cfRule type="expression" dxfId="141" priority="191">
      <formula>M249=FALSE</formula>
    </cfRule>
  </conditionalFormatting>
  <conditionalFormatting sqref="C249:K251 E288:K288 C252:I269 K252:K286 E270:I286 O269:S285 O249:S267 O288:S288 E289:I305 M288:M305 M249:M286">
    <cfRule type="expression" dxfId="140" priority="190">
      <formula>$A249="N"</formula>
    </cfRule>
  </conditionalFormatting>
  <conditionalFormatting sqref="T268">
    <cfRule type="expression" dxfId="139" priority="189">
      <formula>#REF!="N"</formula>
    </cfRule>
  </conditionalFormatting>
  <conditionalFormatting sqref="T286">
    <cfRule type="expression" dxfId="138" priority="188">
      <formula>#REF!="N"</formula>
    </cfRule>
  </conditionalFormatting>
  <conditionalFormatting sqref="T305">
    <cfRule type="expression" dxfId="137" priority="187">
      <formula>#REF!="N"</formula>
    </cfRule>
  </conditionalFormatting>
  <conditionalFormatting sqref="S289:S304">
    <cfRule type="expression" dxfId="136" priority="186">
      <formula>S289=FALSE</formula>
    </cfRule>
  </conditionalFormatting>
  <conditionalFormatting sqref="O289:S304">
    <cfRule type="expression" dxfId="135" priority="185">
      <formula>$A289="N"</formula>
    </cfRule>
  </conditionalFormatting>
  <conditionalFormatting sqref="S111 S75:S90 S92:S108">
    <cfRule type="expression" dxfId="134" priority="184">
      <formula>S75=FALSE</formula>
    </cfRule>
  </conditionalFormatting>
  <conditionalFormatting sqref="O111:S111 O75:S90 O92:S108">
    <cfRule type="expression" dxfId="133" priority="183">
      <formula>$A75="N"</formula>
    </cfRule>
  </conditionalFormatting>
  <conditionalFormatting sqref="M134:M187">
    <cfRule type="expression" dxfId="132" priority="176">
      <formula>M134=FALSE</formula>
    </cfRule>
  </conditionalFormatting>
  <conditionalFormatting sqref="C170:K170 C134:I152 K134:K168 E171:I187 E153:I168 E169:K169 C153:D169 M134:M187">
    <cfRule type="expression" dxfId="131" priority="175">
      <formula>$A134="N"</formula>
    </cfRule>
  </conditionalFormatting>
  <conditionalFormatting sqref="T150">
    <cfRule type="expression" dxfId="130" priority="174">
      <formula>#REF!="N"</formula>
    </cfRule>
  </conditionalFormatting>
  <conditionalFormatting sqref="T168">
    <cfRule type="expression" dxfId="129" priority="173">
      <formula>#REF!="N"</formula>
    </cfRule>
  </conditionalFormatting>
  <conditionalFormatting sqref="T187">
    <cfRule type="expression" dxfId="128" priority="172">
      <formula>#REF!="N"</formula>
    </cfRule>
  </conditionalFormatting>
  <conditionalFormatting sqref="S170 S134:S149 S151:S167">
    <cfRule type="expression" dxfId="127" priority="171">
      <formula>S134=FALSE</formula>
    </cfRule>
  </conditionalFormatting>
  <conditionalFormatting sqref="O170:S170 O134:S149 O151:S167">
    <cfRule type="expression" dxfId="126" priority="170">
      <formula>$A134="N"</formula>
    </cfRule>
  </conditionalFormatting>
  <conditionalFormatting sqref="S171:S186">
    <cfRule type="expression" dxfId="125" priority="169">
      <formula>S171=FALSE</formula>
    </cfRule>
  </conditionalFormatting>
  <conditionalFormatting sqref="J75:J76 J92:J109">
    <cfRule type="expression" dxfId="124" priority="160">
      <formula>$A75="N"</formula>
    </cfRule>
  </conditionalFormatting>
  <conditionalFormatting sqref="J252:J253 J269:J286">
    <cfRule type="expression" dxfId="123" priority="157">
      <formula>$A252="N"</formula>
    </cfRule>
  </conditionalFormatting>
  <conditionalFormatting sqref="J134:J135 J151:J168">
    <cfRule type="expression" dxfId="122" priority="159">
      <formula>$A134="N"</formula>
    </cfRule>
  </conditionalFormatting>
  <conditionalFormatting sqref="J193:J194 J210:J227">
    <cfRule type="expression" dxfId="121" priority="158">
      <formula>$A193="N"</formula>
    </cfRule>
  </conditionalFormatting>
  <conditionalFormatting sqref="C171:D187">
    <cfRule type="expression" dxfId="120" priority="155">
      <formula>$A171="N"</formula>
    </cfRule>
  </conditionalFormatting>
  <conditionalFormatting sqref="C211:D229">
    <cfRule type="expression" dxfId="119" priority="153">
      <formula>$A211="N"</formula>
    </cfRule>
  </conditionalFormatting>
  <conditionalFormatting sqref="C230:D246">
    <cfRule type="expression" dxfId="118" priority="151">
      <formula>$A230="N"</formula>
    </cfRule>
  </conditionalFormatting>
  <conditionalFormatting sqref="C270:D288">
    <cfRule type="expression" dxfId="117" priority="149">
      <formula>$A270="N"</formula>
    </cfRule>
  </conditionalFormatting>
  <conditionalFormatting sqref="C289:D305">
    <cfRule type="expression" dxfId="116" priority="147">
      <formula>$A289="N"</formula>
    </cfRule>
  </conditionalFormatting>
  <conditionalFormatting sqref="C93:D111">
    <cfRule type="expression" dxfId="115" priority="145">
      <formula>$A93="N"</formula>
    </cfRule>
  </conditionalFormatting>
  <conditionalFormatting sqref="C112:D128">
    <cfRule type="expression" dxfId="114" priority="143">
      <formula>$A112="N"</formula>
    </cfRule>
  </conditionalFormatting>
  <conditionalFormatting sqref="C34:D52">
    <cfRule type="expression" dxfId="113" priority="141">
      <formula>$A34="N"</formula>
    </cfRule>
  </conditionalFormatting>
  <conditionalFormatting sqref="C53:D69">
    <cfRule type="expression" dxfId="112" priority="139">
      <formula>$A53="N"</formula>
    </cfRule>
  </conditionalFormatting>
  <conditionalFormatting sqref="N6:N10">
    <cfRule type="expression" dxfId="111" priority="379">
      <formula>$A6="N"</formula>
    </cfRule>
  </conditionalFormatting>
  <conditionalFormatting sqref="N71:N72 M5:M10">
    <cfRule type="expression" dxfId="110" priority="125">
      <formula>M5=FALSE</formula>
    </cfRule>
  </conditionalFormatting>
  <conditionalFormatting sqref="N71:N72 M5:M10">
    <cfRule type="expression" dxfId="109" priority="124">
      <formula>$A5="N"</formula>
    </cfRule>
  </conditionalFormatting>
  <conditionalFormatting sqref="N131">
    <cfRule type="expression" dxfId="108" priority="123">
      <formula>N131=FALSE</formula>
    </cfRule>
  </conditionalFormatting>
  <conditionalFormatting sqref="N131">
    <cfRule type="expression" dxfId="107" priority="122">
      <formula>$A131="N"</formula>
    </cfRule>
  </conditionalFormatting>
  <conditionalFormatting sqref="N190">
    <cfRule type="expression" dxfId="106" priority="121">
      <formula>N190=FALSE</formula>
    </cfRule>
  </conditionalFormatting>
  <conditionalFormatting sqref="N190">
    <cfRule type="expression" dxfId="105" priority="120">
      <formula>$A190="N"</formula>
    </cfRule>
  </conditionalFormatting>
  <conditionalFormatting sqref="N249">
    <cfRule type="expression" dxfId="104" priority="119">
      <formula>N249=FALSE</formula>
    </cfRule>
  </conditionalFormatting>
  <conditionalFormatting sqref="N249">
    <cfRule type="expression" dxfId="103" priority="118">
      <formula>$A249="N"</formula>
    </cfRule>
  </conditionalFormatting>
  <conditionalFormatting sqref="N13">
    <cfRule type="expression" dxfId="102" priority="117">
      <formula>N13=FALSE</formula>
    </cfRule>
  </conditionalFormatting>
  <conditionalFormatting sqref="N13">
    <cfRule type="expression" dxfId="101" priority="116">
      <formula>$A13="N"</formula>
    </cfRule>
  </conditionalFormatting>
  <conditionalFormatting sqref="K55:K69 J53:K54">
    <cfRule type="expression" dxfId="100" priority="70">
      <formula>$A53="N"</formula>
    </cfRule>
  </conditionalFormatting>
  <conditionalFormatting sqref="K114:K128 J112:K113">
    <cfRule type="expression" dxfId="99" priority="69">
      <formula>$A112="N"</formula>
    </cfRule>
  </conditionalFormatting>
  <conditionalFormatting sqref="K173:K187 J171:K172">
    <cfRule type="expression" dxfId="98" priority="68">
      <formula>$A171="N"</formula>
    </cfRule>
  </conditionalFormatting>
  <conditionalFormatting sqref="K232:K246 J230:K231">
    <cfRule type="expression" dxfId="97" priority="67">
      <formula>$A230="N"</formula>
    </cfRule>
  </conditionalFormatting>
  <conditionalFormatting sqref="K291:K305 J289:K290">
    <cfRule type="expression" dxfId="96" priority="66">
      <formula>$A289="N"</formula>
    </cfRule>
  </conditionalFormatting>
  <conditionalFormatting sqref="O69:S69">
    <cfRule type="expression" dxfId="95" priority="43">
      <formula>$A69="N"</formula>
    </cfRule>
  </conditionalFormatting>
  <conditionalFormatting sqref="O50:S50">
    <cfRule type="expression" dxfId="94" priority="45">
      <formula>$A50="N"</formula>
    </cfRule>
  </conditionalFormatting>
  <conditionalFormatting sqref="O128:S128">
    <cfRule type="expression" dxfId="93" priority="37">
      <formula>$A128="N"</formula>
    </cfRule>
  </conditionalFormatting>
  <conditionalFormatting sqref="O150:S150">
    <cfRule type="expression" dxfId="92" priority="35">
      <formula>$A150="N"</formula>
    </cfRule>
  </conditionalFormatting>
  <conditionalFormatting sqref="B307:B1048576 B3:B94 B109:B247">
    <cfRule type="expression" dxfId="91" priority="50">
      <formula>A3="N"</formula>
    </cfRule>
  </conditionalFormatting>
  <conditionalFormatting sqref="B95:B108">
    <cfRule type="expression" dxfId="90" priority="49">
      <formula>A95="N"</formula>
    </cfRule>
  </conditionalFormatting>
  <conditionalFormatting sqref="B248:B306">
    <cfRule type="expression" dxfId="89" priority="48">
      <formula>A248="N"</formula>
    </cfRule>
  </conditionalFormatting>
  <conditionalFormatting sqref="B1">
    <cfRule type="expression" dxfId="88" priority="47">
      <formula>A1="N"</formula>
    </cfRule>
  </conditionalFormatting>
  <conditionalFormatting sqref="S50">
    <cfRule type="expression" dxfId="87" priority="46">
      <formula>S50=FALSE</formula>
    </cfRule>
  </conditionalFormatting>
  <conditionalFormatting sqref="S69">
    <cfRule type="expression" dxfId="86" priority="44">
      <formula>S69=FALSE</formula>
    </cfRule>
  </conditionalFormatting>
  <conditionalFormatting sqref="S91">
    <cfRule type="expression" dxfId="85" priority="42">
      <formula>S91=FALSE</formula>
    </cfRule>
  </conditionalFormatting>
  <conditionalFormatting sqref="O91:S91">
    <cfRule type="expression" dxfId="84" priority="41">
      <formula>$A91="N"</formula>
    </cfRule>
  </conditionalFormatting>
  <conditionalFormatting sqref="S109">
    <cfRule type="expression" dxfId="83" priority="40">
      <formula>S109=FALSE</formula>
    </cfRule>
  </conditionalFormatting>
  <conditionalFormatting sqref="O109:S109">
    <cfRule type="expression" dxfId="82" priority="39">
      <formula>$A109="N"</formula>
    </cfRule>
  </conditionalFormatting>
  <conditionalFormatting sqref="S128">
    <cfRule type="expression" dxfId="81" priority="38">
      <formula>S128=FALSE</formula>
    </cfRule>
  </conditionalFormatting>
  <conditionalFormatting sqref="S150">
    <cfRule type="expression" dxfId="80" priority="36">
      <formula>S150=FALSE</formula>
    </cfRule>
  </conditionalFormatting>
  <conditionalFormatting sqref="S168">
    <cfRule type="expression" dxfId="79" priority="34">
      <formula>S168=FALSE</formula>
    </cfRule>
  </conditionalFormatting>
  <conditionalFormatting sqref="O168:S168">
    <cfRule type="expression" dxfId="78" priority="33">
      <formula>$A168="N"</formula>
    </cfRule>
  </conditionalFormatting>
  <conditionalFormatting sqref="S187">
    <cfRule type="expression" dxfId="77" priority="32">
      <formula>S187=FALSE</formula>
    </cfRule>
  </conditionalFormatting>
  <conditionalFormatting sqref="O187:S187">
    <cfRule type="expression" dxfId="76" priority="31">
      <formula>$A187="N"</formula>
    </cfRule>
  </conditionalFormatting>
  <conditionalFormatting sqref="S209">
    <cfRule type="expression" dxfId="75" priority="30">
      <formula>S209=FALSE</formula>
    </cfRule>
  </conditionalFormatting>
  <conditionalFormatting sqref="O209:S209">
    <cfRule type="expression" dxfId="74" priority="29">
      <formula>$A209="N"</formula>
    </cfRule>
  </conditionalFormatting>
  <conditionalFormatting sqref="S227">
    <cfRule type="expression" dxfId="73" priority="28">
      <formula>S227=FALSE</formula>
    </cfRule>
  </conditionalFormatting>
  <conditionalFormatting sqref="O227:S227">
    <cfRule type="expression" dxfId="72" priority="27">
      <formula>$A227="N"</formula>
    </cfRule>
  </conditionalFormatting>
  <conditionalFormatting sqref="S246">
    <cfRule type="expression" dxfId="71" priority="26">
      <formula>S246=FALSE</formula>
    </cfRule>
  </conditionalFormatting>
  <conditionalFormatting sqref="O246:S246">
    <cfRule type="expression" dxfId="70" priority="25">
      <formula>$A246="N"</formula>
    </cfRule>
  </conditionalFormatting>
  <conditionalFormatting sqref="S268">
    <cfRule type="expression" dxfId="69" priority="24">
      <formula>S268=FALSE</formula>
    </cfRule>
  </conditionalFormatting>
  <conditionalFormatting sqref="O268:S268">
    <cfRule type="expression" dxfId="68" priority="23">
      <formula>$A268="N"</formula>
    </cfRule>
  </conditionalFormatting>
  <conditionalFormatting sqref="S286">
    <cfRule type="expression" dxfId="67" priority="22">
      <formula>S286=FALSE</formula>
    </cfRule>
  </conditionalFormatting>
  <conditionalFormatting sqref="O286:S286">
    <cfRule type="expression" dxfId="66" priority="21">
      <formula>$A286="N"</formula>
    </cfRule>
  </conditionalFormatting>
  <conditionalFormatting sqref="S305">
    <cfRule type="expression" dxfId="65" priority="20">
      <formula>S305=FALSE</formula>
    </cfRule>
  </conditionalFormatting>
  <conditionalFormatting sqref="O305:S305">
    <cfRule type="expression" dxfId="64" priority="19">
      <formula>$A305="N"</formula>
    </cfRule>
  </conditionalFormatting>
  <conditionalFormatting sqref="L5:L10">
    <cfRule type="expression" dxfId="63" priority="18">
      <formula>L5=FALSE</formula>
    </cfRule>
  </conditionalFormatting>
  <conditionalFormatting sqref="L5:L10">
    <cfRule type="expression" dxfId="62" priority="17">
      <formula>$A5="N"</formula>
    </cfRule>
  </conditionalFormatting>
  <conditionalFormatting sqref="L306:L1048576">
    <cfRule type="expression" dxfId="61" priority="16">
      <formula>$A306="N"</formula>
    </cfRule>
  </conditionalFormatting>
  <conditionalFormatting sqref="L129:L130 L188:L189 L247:L248 L1:L4 L70:L74 L11:L15">
    <cfRule type="expression" dxfId="60" priority="15">
      <formula>$A1="N"</formula>
    </cfRule>
  </conditionalFormatting>
  <conditionalFormatting sqref="L131:L133">
    <cfRule type="expression" dxfId="59" priority="12">
      <formula>$A131="N"</formula>
    </cfRule>
  </conditionalFormatting>
  <conditionalFormatting sqref="L190:L192">
    <cfRule type="expression" dxfId="58" priority="14">
      <formula>$A190="N"</formula>
    </cfRule>
  </conditionalFormatting>
  <conditionalFormatting sqref="L249:L251">
    <cfRule type="expression" dxfId="57" priority="13">
      <formula>$A249="N"</formula>
    </cfRule>
  </conditionalFormatting>
  <conditionalFormatting sqref="L52:L69 L16 L18:L50">
    <cfRule type="expression" dxfId="56" priority="11">
      <formula>$A16="N"</formula>
    </cfRule>
  </conditionalFormatting>
  <conditionalFormatting sqref="L17">
    <cfRule type="expression" dxfId="55" priority="10">
      <formula>$A17="N"</formula>
    </cfRule>
  </conditionalFormatting>
  <conditionalFormatting sqref="L111:L128 L75 L77:L109">
    <cfRule type="expression" dxfId="54" priority="9">
      <formula>$A75="N"</formula>
    </cfRule>
  </conditionalFormatting>
  <conditionalFormatting sqref="L76">
    <cfRule type="expression" dxfId="53" priority="8">
      <formula>$A76="N"</formula>
    </cfRule>
  </conditionalFormatting>
  <conditionalFormatting sqref="L170:L187 L134 L136:L168">
    <cfRule type="expression" dxfId="52" priority="7">
      <formula>$A134="N"</formula>
    </cfRule>
  </conditionalFormatting>
  <conditionalFormatting sqref="L135">
    <cfRule type="expression" dxfId="51" priority="6">
      <formula>$A135="N"</formula>
    </cfRule>
  </conditionalFormatting>
  <conditionalFormatting sqref="L229:L246 L193 L195:L227">
    <cfRule type="expression" dxfId="50" priority="5">
      <formula>$A193="N"</formula>
    </cfRule>
  </conditionalFormatting>
  <conditionalFormatting sqref="L194">
    <cfRule type="expression" dxfId="49" priority="4">
      <formula>$A194="N"</formula>
    </cfRule>
  </conditionalFormatting>
  <conditionalFormatting sqref="L288:L305 L252 L254:L286">
    <cfRule type="expression" dxfId="48" priority="3">
      <formula>$A252="N"</formula>
    </cfRule>
  </conditionalFormatting>
  <conditionalFormatting sqref="L253">
    <cfRule type="expression" dxfId="47" priority="2">
      <formula>$A253="N"</formula>
    </cfRule>
  </conditionalFormatting>
  <conditionalFormatting sqref="D6:K10">
    <cfRule type="expression" dxfId="46" priority="1">
      <formula>$A6="N"</formula>
    </cfRule>
  </conditionalFormatting>
  <dataValidations xWindow="1853" yWindow="757" count="6">
    <dataValidation type="list" allowBlank="1" showInputMessage="1" showErrorMessage="1" sqref="A307">
      <formula1>"Y,N"</formula1>
    </dataValidation>
    <dataValidation allowBlank="1" showInputMessage="1" showErrorMessage="1" promptTitle="Cash Fund Name" prompt="Enter the name of cash funds used to pay costs in the bill.  If more space/explaination is needed, provide it in your narrative response." sqref="C1"/>
    <dataValidation type="list" allowBlank="1" showInputMessage="1" showErrorMessage="1" prompt="No need to toggle these to include/exclude costs. _x000a_It is populating from the Expenditures Tab." sqref="A5:A306">
      <formula1>"Y,N"</formula1>
    </dataValidation>
    <dataValidation allowBlank="1" showInputMessage="1" showErrorMessage="1" promptTitle="Do Not Edit" prompt="FTE information is populating from the FTE Entry Tab.  Do not edit except to expand/add rows so all FTE is visible.  Make any adjustments to FTE amounts/costs on the FTE Entry tab." sqref="B75:B91 B16:B32 B193:B209 B134:B150 B252:B268"/>
    <dataValidation allowBlank="1" showInputMessage="1" showErrorMessage="1" promptTitle="Data Label" prompt="Data labels will automatically populate for rows included in the analysis (i.e., marked as &quot;Y&quot; in Column A).  You may need to manually adjust in some cases." sqref="B5:B10 B171:B186 B271:B286 B112:B127 B53:B68 B35:B50 B94:B109 B289:B304 B153:B168 B212:B227 B230:B245"/>
    <dataValidation allowBlank="1" showInputMessage="1" showErrorMessage="1" promptTitle="Enter Line Item" prompt="Please specify the affected Long Bill line items or groupings that are affected.  This information will be used by JBC staff to draft appropriation clauses. More detail on affected line items or totals can be added to &quot;Additional Line Item Detail&quot; tab." sqref="L16:L307"/>
  </dataValidation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2:S49"/>
  <sheetViews>
    <sheetView showGridLines="0" showZeros="0" zoomScale="80" zoomScaleNormal="80" zoomScaleSheetLayoutView="80" workbookViewId="0">
      <selection activeCell="E3" sqref="E3"/>
    </sheetView>
  </sheetViews>
  <sheetFormatPr defaultColWidth="9.109375" defaultRowHeight="13.2" outlineLevelRow="2" x14ac:dyDescent="0.25"/>
  <cols>
    <col min="1" max="1" width="8.44140625" style="157" bestFit="1" customWidth="1"/>
    <col min="2" max="2" width="14.6640625" style="112" customWidth="1"/>
    <col min="3" max="3" width="45" style="112" bestFit="1" customWidth="1"/>
    <col min="4" max="9" width="14.6640625" style="112" customWidth="1"/>
    <col min="10" max="10" width="37.44140625" customWidth="1"/>
    <col min="11" max="11" width="5.44140625" customWidth="1"/>
    <col min="12" max="15" width="14.6640625" style="112" customWidth="1"/>
    <col min="16" max="16" width="8.33203125" style="129" customWidth="1"/>
    <col min="17" max="17" width="9.109375" style="110"/>
    <col min="18" max="18" width="14.6640625" style="112" bestFit="1" customWidth="1"/>
    <col min="19" max="16384" width="9.109375" style="112"/>
  </cols>
  <sheetData>
    <row r="2" spans="1:19" ht="17.399999999999999" customHeight="1" x14ac:dyDescent="0.25">
      <c r="A2" s="110"/>
      <c r="B2" s="310" t="s">
        <v>1607</v>
      </c>
      <c r="C2" s="311" t="str">
        <f>'1-FTE Entry'!$C$3</f>
        <v>Select Department</v>
      </c>
      <c r="D2" s="312" t="s">
        <v>1630</v>
      </c>
      <c r="E2" s="594">
        <f>'1-FTE Entry'!C4</f>
        <v>0</v>
      </c>
      <c r="F2" s="595"/>
      <c r="J2" s="112"/>
      <c r="L2" s="111"/>
      <c r="M2" s="111"/>
      <c r="N2" s="111"/>
      <c r="O2" s="111"/>
      <c r="P2" s="112"/>
    </row>
    <row r="3" spans="1:19" x14ac:dyDescent="0.25">
      <c r="A3" s="159">
        <f>'2-Expenditures'!A11</f>
        <v>0</v>
      </c>
      <c r="B3" s="110"/>
      <c r="C3" s="116"/>
      <c r="P3" s="378"/>
    </row>
    <row r="4" spans="1:19" x14ac:dyDescent="0.25">
      <c r="A4" s="159">
        <f>'2-Expenditures'!A12</f>
        <v>0</v>
      </c>
      <c r="B4" s="308" t="s">
        <v>1572</v>
      </c>
      <c r="C4" s="309" t="s">
        <v>1702</v>
      </c>
      <c r="P4" s="151"/>
    </row>
    <row r="5" spans="1:19" ht="15.6" hidden="1" outlineLevel="1" x14ac:dyDescent="0.25">
      <c r="A5" s="159">
        <f>'2-Expenditures'!A13</f>
        <v>0</v>
      </c>
      <c r="B5" s="117" t="s">
        <v>1572</v>
      </c>
      <c r="C5" s="117" t="str">
        <f>INDEX('Salary and Cost Data'!$AF$2:$AJ$2,MATCH('2-Expenditures'!B13,'Salary and Cost Data'!$AF$5:$AJ$5,0))</f>
        <v>FY 2024-25</v>
      </c>
      <c r="D5" s="117"/>
      <c r="E5" s="117"/>
      <c r="F5" s="117"/>
      <c r="G5" s="117"/>
      <c r="H5" s="117"/>
      <c r="I5" s="117"/>
      <c r="J5" s="117"/>
      <c r="P5" s="148"/>
    </row>
    <row r="6" spans="1:19" ht="15.6" hidden="1" outlineLevel="1" x14ac:dyDescent="0.25">
      <c r="A6" s="159">
        <f>'2-Expenditures'!A14</f>
        <v>0</v>
      </c>
      <c r="B6" s="118"/>
      <c r="C6" s="116"/>
      <c r="P6" s="380"/>
    </row>
    <row r="7" spans="1:19" s="304" customFormat="1" ht="19.95" hidden="1" customHeight="1" outlineLevel="1" x14ac:dyDescent="0.25">
      <c r="A7" s="313">
        <f>'2-Expenditures'!A15</f>
        <v>0</v>
      </c>
      <c r="B7" s="114" t="s">
        <v>1690</v>
      </c>
      <c r="C7" s="363"/>
      <c r="D7" s="363"/>
      <c r="E7" s="363"/>
      <c r="F7" s="363"/>
      <c r="G7" s="363"/>
      <c r="H7" s="363"/>
      <c r="I7" s="363"/>
      <c r="J7"/>
      <c r="K7"/>
      <c r="P7" s="303"/>
      <c r="Q7" s="301"/>
    </row>
    <row r="8" spans="1:19" ht="26.4" hidden="1" outlineLevel="1" x14ac:dyDescent="0.25">
      <c r="A8" s="159" t="str">
        <f>'2-Expenditures'!A16</f>
        <v>Include?</v>
      </c>
      <c r="B8" s="343" t="s">
        <v>1612</v>
      </c>
      <c r="C8" s="542" t="s">
        <v>1632</v>
      </c>
      <c r="D8" s="542" t="s">
        <v>1584</v>
      </c>
      <c r="E8" s="558" t="s">
        <v>1589</v>
      </c>
      <c r="F8" s="558" t="s">
        <v>1590</v>
      </c>
      <c r="G8" s="558" t="s">
        <v>1591</v>
      </c>
      <c r="H8" s="558" t="s">
        <v>1592</v>
      </c>
      <c r="I8" s="544" t="s">
        <v>1609</v>
      </c>
      <c r="J8" s="544" t="s">
        <v>24</v>
      </c>
      <c r="L8" s="387" t="s">
        <v>1589</v>
      </c>
      <c r="M8" s="387" t="s">
        <v>1590</v>
      </c>
      <c r="N8" s="387" t="s">
        <v>1591</v>
      </c>
      <c r="O8" s="387" t="s">
        <v>1592</v>
      </c>
      <c r="P8" s="388" t="s">
        <v>1724</v>
      </c>
    </row>
    <row r="9" spans="1:19" hidden="1" outlineLevel="1" x14ac:dyDescent="0.25">
      <c r="A9" s="159" t="str">
        <f>'2-Expenditures'!A17</f>
        <v>Y</v>
      </c>
      <c r="B9" s="258" t="str">
        <f ca="1">IF(A9="N",B8,IF(LEN(B8)&lt;&gt;1,"A",IFERROR(CHAR(CODE(LOOKUP(2,1/($B$8:OFFSET(B9,-1,0)&lt;&gt;""),$B$8:OFFSET(B9,-1,0)))+1),"A")))</f>
        <v>A</v>
      </c>
      <c r="C9" s="541"/>
      <c r="D9" s="543"/>
      <c r="E9" s="149"/>
      <c r="F9" s="149"/>
      <c r="G9" s="149"/>
      <c r="H9" s="149"/>
      <c r="I9" s="540">
        <f>SUM(E9:H9)</f>
        <v>0</v>
      </c>
      <c r="J9" s="545"/>
      <c r="L9" s="389">
        <f t="shared" ref="L9:L24" si="0">IFERROR(E9/$I9,0)</f>
        <v>0</v>
      </c>
      <c r="M9" s="389">
        <f t="shared" ref="M9:M24" si="1">IFERROR(F9/$I9,0)</f>
        <v>0</v>
      </c>
      <c r="N9" s="389">
        <f t="shared" ref="N9:N24" si="2">IFERROR(G9/$I9,0)</f>
        <v>0</v>
      </c>
      <c r="O9" s="389">
        <f t="shared" ref="O9:O24" si="3">IFERROR(H9/$I9,0)</f>
        <v>0</v>
      </c>
      <c r="P9" s="390" t="str">
        <f t="shared" ref="P9:P24" si="4">IF(I9&gt;0,SUM(L9:O9)=1,"")</f>
        <v/>
      </c>
      <c r="R9" s="150"/>
      <c r="S9" s="150"/>
    </row>
    <row r="10" spans="1:19" hidden="1" outlineLevel="1" x14ac:dyDescent="0.25">
      <c r="A10" s="159" t="str">
        <f>'2-Expenditures'!A18</f>
        <v>Y</v>
      </c>
      <c r="B10" s="258" t="str">
        <f ca="1">IF(A10="N",B9,IF(LEN(B9)&lt;&gt;1,"A",IFERROR(CHAR(CODE(LOOKUP(2,1/($B$8:OFFSET(B10,-1,0)&lt;&gt;""),$B$8:OFFSET(B10,-1,0)))+1),"A")))</f>
        <v>B</v>
      </c>
      <c r="C10" s="541"/>
      <c r="D10" s="543"/>
      <c r="E10" s="149"/>
      <c r="F10" s="149"/>
      <c r="G10" s="149"/>
      <c r="H10" s="149"/>
      <c r="I10" s="540">
        <f t="shared" ref="I10:I23" si="5">SUM(E10:H10)</f>
        <v>0</v>
      </c>
      <c r="J10" s="545"/>
      <c r="L10" s="389">
        <f t="shared" si="0"/>
        <v>0</v>
      </c>
      <c r="M10" s="389">
        <f t="shared" si="1"/>
        <v>0</v>
      </c>
      <c r="N10" s="389">
        <f t="shared" si="2"/>
        <v>0</v>
      </c>
      <c r="O10" s="389">
        <f t="shared" si="3"/>
        <v>0</v>
      </c>
      <c r="P10" s="390" t="str">
        <f t="shared" si="4"/>
        <v/>
      </c>
    </row>
    <row r="11" spans="1:19" hidden="1" outlineLevel="1" x14ac:dyDescent="0.25">
      <c r="A11" s="159" t="str">
        <f>'2-Expenditures'!A19</f>
        <v>Y</v>
      </c>
      <c r="B11" s="258" t="str">
        <f ca="1">IF(A11="N",B10,IF(LEN(B10)&lt;&gt;1,"A",IFERROR(CHAR(CODE(LOOKUP(2,1/($B$8:OFFSET(B11,-1,0)&lt;&gt;""),$B$8:OFFSET(B11,-1,0)))+1),"A")))</f>
        <v>C</v>
      </c>
      <c r="C11" s="541"/>
      <c r="D11" s="543"/>
      <c r="E11" s="149"/>
      <c r="F11" s="149"/>
      <c r="G11" s="149"/>
      <c r="H11" s="149"/>
      <c r="I11" s="540">
        <f t="shared" si="5"/>
        <v>0</v>
      </c>
      <c r="J11" s="545"/>
      <c r="L11" s="389">
        <f t="shared" si="0"/>
        <v>0</v>
      </c>
      <c r="M11" s="389">
        <f t="shared" si="1"/>
        <v>0</v>
      </c>
      <c r="N11" s="389">
        <f t="shared" si="2"/>
        <v>0</v>
      </c>
      <c r="O11" s="389">
        <f t="shared" si="3"/>
        <v>0</v>
      </c>
      <c r="P11" s="390" t="str">
        <f t="shared" si="4"/>
        <v/>
      </c>
    </row>
    <row r="12" spans="1:19" hidden="1" outlineLevel="1" x14ac:dyDescent="0.25">
      <c r="A12" s="159" t="str">
        <f>'2-Expenditures'!A20</f>
        <v>Y</v>
      </c>
      <c r="B12" s="258" t="str">
        <f ca="1">IF(A12="N",B11,IF(LEN(B11)&lt;&gt;1,"A",IFERROR(CHAR(CODE(LOOKUP(2,1/($B$8:OFFSET(B12,-1,0)&lt;&gt;""),$B$8:OFFSET(B12,-1,0)))+1),"A")))</f>
        <v>D</v>
      </c>
      <c r="C12" s="541"/>
      <c r="D12" s="543"/>
      <c r="E12" s="149"/>
      <c r="F12" s="149"/>
      <c r="G12" s="149"/>
      <c r="H12" s="149"/>
      <c r="I12" s="540">
        <f t="shared" si="5"/>
        <v>0</v>
      </c>
      <c r="J12" s="545"/>
      <c r="L12" s="389">
        <f t="shared" si="0"/>
        <v>0</v>
      </c>
      <c r="M12" s="389">
        <f t="shared" si="1"/>
        <v>0</v>
      </c>
      <c r="N12" s="389">
        <f t="shared" si="2"/>
        <v>0</v>
      </c>
      <c r="O12" s="389">
        <f t="shared" si="3"/>
        <v>0</v>
      </c>
      <c r="P12" s="390" t="str">
        <f t="shared" si="4"/>
        <v/>
      </c>
    </row>
    <row r="13" spans="1:19" ht="13.8" hidden="1" outlineLevel="1" thickBot="1" x14ac:dyDescent="0.3">
      <c r="A13" s="159" t="str">
        <f>'2-Expenditures'!A21</f>
        <v>Y</v>
      </c>
      <c r="B13" s="258" t="str">
        <f ca="1">IF(A13="N",B12,IF(LEN(B12)&lt;&gt;1,"A",IFERROR(CHAR(CODE(LOOKUP(2,1/($B$8:OFFSET(B13,-1,0)&lt;&gt;""),$B$8:OFFSET(B13,-1,0)))+1),"A")))</f>
        <v>E</v>
      </c>
      <c r="C13" s="541"/>
      <c r="D13" s="543"/>
      <c r="E13" s="149"/>
      <c r="F13" s="149"/>
      <c r="G13" s="149"/>
      <c r="H13" s="149"/>
      <c r="I13" s="540">
        <f t="shared" si="5"/>
        <v>0</v>
      </c>
      <c r="J13" s="545"/>
      <c r="L13" s="389">
        <f t="shared" si="0"/>
        <v>0</v>
      </c>
      <c r="M13" s="389">
        <f t="shared" si="1"/>
        <v>0</v>
      </c>
      <c r="N13" s="389">
        <f t="shared" si="2"/>
        <v>0</v>
      </c>
      <c r="O13" s="389">
        <f t="shared" si="3"/>
        <v>0</v>
      </c>
      <c r="P13" s="390" t="str">
        <f t="shared" si="4"/>
        <v/>
      </c>
    </row>
    <row r="14" spans="1:19" hidden="1" outlineLevel="2" x14ac:dyDescent="0.25">
      <c r="A14" s="159" t="str">
        <f>'2-Expenditures'!A22</f>
        <v>N</v>
      </c>
      <c r="B14" s="258" t="str">
        <f ca="1">IF(A14="N",B13,IF(LEN(B13)&lt;&gt;1,"A",IFERROR(CHAR(CODE(LOOKUP(2,1/($B$8:OFFSET(B14,-1,0)&lt;&gt;""),$B$8:OFFSET(B14,-1,0)))+1),"A")))</f>
        <v>E</v>
      </c>
      <c r="C14" s="541"/>
      <c r="D14" s="543"/>
      <c r="E14" s="149"/>
      <c r="F14" s="149"/>
      <c r="G14" s="149"/>
      <c r="H14" s="149"/>
      <c r="I14" s="540">
        <f t="shared" si="5"/>
        <v>0</v>
      </c>
      <c r="J14" s="545"/>
      <c r="L14" s="389">
        <f t="shared" si="0"/>
        <v>0</v>
      </c>
      <c r="M14" s="389">
        <f t="shared" si="1"/>
        <v>0</v>
      </c>
      <c r="N14" s="389">
        <f t="shared" si="2"/>
        <v>0</v>
      </c>
      <c r="O14" s="389">
        <f t="shared" si="3"/>
        <v>0</v>
      </c>
      <c r="P14" s="390" t="str">
        <f t="shared" si="4"/>
        <v/>
      </c>
    </row>
    <row r="15" spans="1:19" hidden="1" outlineLevel="2" x14ac:dyDescent="0.25">
      <c r="A15" s="159" t="str">
        <f>'2-Expenditures'!A23</f>
        <v>N</v>
      </c>
      <c r="B15" s="258" t="str">
        <f ca="1">IF(A15="N",B14,IF(LEN(B14)&lt;&gt;1,"A",IFERROR(CHAR(CODE(LOOKUP(2,1/($B$8:OFFSET(B15,-1,0)&lt;&gt;""),$B$8:OFFSET(B15,-1,0)))+1),"A")))</f>
        <v>E</v>
      </c>
      <c r="C15" s="541"/>
      <c r="D15" s="543"/>
      <c r="E15" s="149"/>
      <c r="F15" s="149"/>
      <c r="G15" s="149"/>
      <c r="H15" s="149"/>
      <c r="I15" s="540">
        <f t="shared" si="5"/>
        <v>0</v>
      </c>
      <c r="J15" s="545"/>
      <c r="L15" s="389">
        <f t="shared" si="0"/>
        <v>0</v>
      </c>
      <c r="M15" s="389">
        <f t="shared" si="1"/>
        <v>0</v>
      </c>
      <c r="N15" s="389">
        <f t="shared" si="2"/>
        <v>0</v>
      </c>
      <c r="O15" s="389">
        <f t="shared" si="3"/>
        <v>0</v>
      </c>
      <c r="P15" s="390" t="str">
        <f t="shared" si="4"/>
        <v/>
      </c>
    </row>
    <row r="16" spans="1:19" hidden="1" outlineLevel="2" x14ac:dyDescent="0.25">
      <c r="A16" s="159" t="str">
        <f>'2-Expenditures'!A24</f>
        <v>N</v>
      </c>
      <c r="B16" s="258" t="str">
        <f ca="1">IF(A16="N",B15,IF(LEN(B15)&lt;&gt;1,"A",IFERROR(CHAR(CODE(LOOKUP(2,1/($B$8:OFFSET(B16,-1,0)&lt;&gt;""),$B$8:OFFSET(B16,-1,0)))+1),"A")))</f>
        <v>E</v>
      </c>
      <c r="C16" s="541"/>
      <c r="D16" s="543"/>
      <c r="E16" s="149"/>
      <c r="F16" s="149"/>
      <c r="G16" s="149"/>
      <c r="H16" s="149"/>
      <c r="I16" s="540">
        <f t="shared" si="5"/>
        <v>0</v>
      </c>
      <c r="J16" s="545"/>
      <c r="L16" s="389">
        <f t="shared" si="0"/>
        <v>0</v>
      </c>
      <c r="M16" s="389">
        <f t="shared" si="1"/>
        <v>0</v>
      </c>
      <c r="N16" s="389">
        <f t="shared" si="2"/>
        <v>0</v>
      </c>
      <c r="O16" s="389">
        <f t="shared" si="3"/>
        <v>0</v>
      </c>
      <c r="P16" s="390" t="str">
        <f t="shared" si="4"/>
        <v/>
      </c>
    </row>
    <row r="17" spans="1:17" hidden="1" outlineLevel="2" x14ac:dyDescent="0.25">
      <c r="A17" s="159" t="str">
        <f>'2-Expenditures'!A25</f>
        <v>N</v>
      </c>
      <c r="B17" s="258" t="str">
        <f ca="1">IF(A17="N",B16,IF(LEN(B16)&lt;&gt;1,"A",IFERROR(CHAR(CODE(LOOKUP(2,1/($B$8:OFFSET(B17,-1,0)&lt;&gt;""),$B$8:OFFSET(B17,-1,0)))+1),"A")))</f>
        <v>E</v>
      </c>
      <c r="C17" s="541"/>
      <c r="D17" s="543"/>
      <c r="E17" s="149"/>
      <c r="F17" s="149"/>
      <c r="G17" s="149"/>
      <c r="H17" s="149"/>
      <c r="I17" s="540">
        <f t="shared" si="5"/>
        <v>0</v>
      </c>
      <c r="J17" s="545"/>
      <c r="L17" s="389">
        <f t="shared" si="0"/>
        <v>0</v>
      </c>
      <c r="M17" s="389">
        <f t="shared" si="1"/>
        <v>0</v>
      </c>
      <c r="N17" s="389">
        <f t="shared" si="2"/>
        <v>0</v>
      </c>
      <c r="O17" s="389">
        <f t="shared" si="3"/>
        <v>0</v>
      </c>
      <c r="P17" s="390" t="str">
        <f t="shared" si="4"/>
        <v/>
      </c>
    </row>
    <row r="18" spans="1:17" hidden="1" outlineLevel="2" x14ac:dyDescent="0.25">
      <c r="A18" s="159" t="str">
        <f>'2-Expenditures'!A26</f>
        <v>N</v>
      </c>
      <c r="B18" s="258" t="str">
        <f ca="1">IF(A18="N",B17,IF(LEN(B17)&lt;&gt;1,"A",IFERROR(CHAR(CODE(LOOKUP(2,1/($B$8:OFFSET(B18,-1,0)&lt;&gt;""),$B$8:OFFSET(B18,-1,0)))+1),"A")))</f>
        <v>E</v>
      </c>
      <c r="C18" s="541"/>
      <c r="D18" s="543"/>
      <c r="E18" s="149"/>
      <c r="F18" s="149"/>
      <c r="G18" s="149"/>
      <c r="H18" s="149"/>
      <c r="I18" s="540">
        <f t="shared" si="5"/>
        <v>0</v>
      </c>
      <c r="J18" s="545"/>
      <c r="L18" s="389">
        <f t="shared" si="0"/>
        <v>0</v>
      </c>
      <c r="M18" s="389">
        <f t="shared" si="1"/>
        <v>0</v>
      </c>
      <c r="N18" s="389">
        <f t="shared" si="2"/>
        <v>0</v>
      </c>
      <c r="O18" s="389">
        <f t="shared" si="3"/>
        <v>0</v>
      </c>
      <c r="P18" s="390" t="str">
        <f t="shared" si="4"/>
        <v/>
      </c>
    </row>
    <row r="19" spans="1:17" hidden="1" outlineLevel="2" x14ac:dyDescent="0.25">
      <c r="A19" s="159" t="str">
        <f>'2-Expenditures'!A27</f>
        <v>N</v>
      </c>
      <c r="B19" s="258" t="str">
        <f ca="1">IF(A19="N",B18,IF(LEN(B18)&lt;&gt;1,"A",IFERROR(CHAR(CODE(LOOKUP(2,1/($B$8:OFFSET(B19,-1,0)&lt;&gt;""),$B$8:OFFSET(B19,-1,0)))+1),"A")))</f>
        <v>E</v>
      </c>
      <c r="C19" s="541"/>
      <c r="D19" s="543"/>
      <c r="E19" s="149"/>
      <c r="F19" s="149"/>
      <c r="G19" s="149"/>
      <c r="H19" s="149"/>
      <c r="I19" s="540">
        <f t="shared" si="5"/>
        <v>0</v>
      </c>
      <c r="J19" s="545"/>
      <c r="L19" s="389">
        <f t="shared" si="0"/>
        <v>0</v>
      </c>
      <c r="M19" s="389">
        <f t="shared" si="1"/>
        <v>0</v>
      </c>
      <c r="N19" s="389">
        <f t="shared" si="2"/>
        <v>0</v>
      </c>
      <c r="O19" s="389">
        <f t="shared" si="3"/>
        <v>0</v>
      </c>
      <c r="P19" s="390" t="str">
        <f t="shared" si="4"/>
        <v/>
      </c>
    </row>
    <row r="20" spans="1:17" hidden="1" outlineLevel="2" x14ac:dyDescent="0.25">
      <c r="A20" s="159" t="str">
        <f>'2-Expenditures'!A28</f>
        <v>N</v>
      </c>
      <c r="B20" s="258" t="str">
        <f ca="1">IF(A20="N",B19,IF(LEN(B19)&lt;&gt;1,"A",IFERROR(CHAR(CODE(LOOKUP(2,1/($B$8:OFFSET(B20,-1,0)&lt;&gt;""),$B$8:OFFSET(B20,-1,0)))+1),"A")))</f>
        <v>E</v>
      </c>
      <c r="C20" s="541"/>
      <c r="D20" s="543"/>
      <c r="E20" s="149"/>
      <c r="F20" s="149"/>
      <c r="G20" s="149"/>
      <c r="H20" s="149"/>
      <c r="I20" s="540">
        <f t="shared" si="5"/>
        <v>0</v>
      </c>
      <c r="J20" s="545"/>
      <c r="L20" s="389">
        <f t="shared" si="0"/>
        <v>0</v>
      </c>
      <c r="M20" s="389">
        <f t="shared" si="1"/>
        <v>0</v>
      </c>
      <c r="N20" s="389">
        <f t="shared" si="2"/>
        <v>0</v>
      </c>
      <c r="O20" s="389">
        <f t="shared" si="3"/>
        <v>0</v>
      </c>
      <c r="P20" s="390" t="str">
        <f t="shared" si="4"/>
        <v/>
      </c>
    </row>
    <row r="21" spans="1:17" hidden="1" outlineLevel="2" x14ac:dyDescent="0.25">
      <c r="A21" s="159" t="str">
        <f>'2-Expenditures'!A29</f>
        <v>N</v>
      </c>
      <c r="B21" s="258" t="str">
        <f ca="1">IF(A21="N",B20,IF(LEN(B20)&lt;&gt;1,"A",IFERROR(CHAR(CODE(LOOKUP(2,1/($B$8:OFFSET(B21,-1,0)&lt;&gt;""),$B$8:OFFSET(B21,-1,0)))+1),"A")))</f>
        <v>E</v>
      </c>
      <c r="C21" s="541"/>
      <c r="D21" s="543"/>
      <c r="E21" s="149"/>
      <c r="F21" s="149"/>
      <c r="G21" s="149"/>
      <c r="H21" s="149"/>
      <c r="I21" s="540">
        <f t="shared" si="5"/>
        <v>0</v>
      </c>
      <c r="J21" s="545"/>
      <c r="L21" s="389">
        <f t="shared" si="0"/>
        <v>0</v>
      </c>
      <c r="M21" s="389">
        <f t="shared" si="1"/>
        <v>0</v>
      </c>
      <c r="N21" s="389">
        <f t="shared" si="2"/>
        <v>0</v>
      </c>
      <c r="O21" s="389">
        <f t="shared" si="3"/>
        <v>0</v>
      </c>
      <c r="P21" s="390" t="str">
        <f t="shared" si="4"/>
        <v/>
      </c>
    </row>
    <row r="22" spans="1:17" hidden="1" outlineLevel="2" x14ac:dyDescent="0.25">
      <c r="A22" s="159" t="str">
        <f>'2-Expenditures'!A30</f>
        <v>N</v>
      </c>
      <c r="B22" s="258" t="str">
        <f ca="1">IF(A22="N",B21,IF(LEN(B21)&lt;&gt;1,"A",IFERROR(CHAR(CODE(LOOKUP(2,1/($B$8:OFFSET(B22,-1,0)&lt;&gt;""),$B$8:OFFSET(B22,-1,0)))+1),"A")))</f>
        <v>E</v>
      </c>
      <c r="C22" s="541"/>
      <c r="D22" s="543"/>
      <c r="E22" s="149"/>
      <c r="F22" s="149"/>
      <c r="G22" s="149"/>
      <c r="H22" s="149"/>
      <c r="I22" s="540">
        <f t="shared" si="5"/>
        <v>0</v>
      </c>
      <c r="J22" s="545"/>
      <c r="L22" s="389">
        <f t="shared" si="0"/>
        <v>0</v>
      </c>
      <c r="M22" s="389">
        <f t="shared" si="1"/>
        <v>0</v>
      </c>
      <c r="N22" s="389">
        <f t="shared" si="2"/>
        <v>0</v>
      </c>
      <c r="O22" s="389">
        <f t="shared" si="3"/>
        <v>0</v>
      </c>
      <c r="P22" s="390" t="str">
        <f t="shared" si="4"/>
        <v/>
      </c>
    </row>
    <row r="23" spans="1:17" ht="13.8" hidden="1" outlineLevel="2" thickBot="1" x14ac:dyDescent="0.3">
      <c r="A23" s="159" t="str">
        <f>'2-Expenditures'!A31</f>
        <v>N</v>
      </c>
      <c r="B23" s="258" t="str">
        <f ca="1">IF(A23="N",B22,IF(LEN(B22)&lt;&gt;1,"A",IFERROR(CHAR(CODE(LOOKUP(2,1/($B$8:OFFSET(B23,-1,0)&lt;&gt;""),$B$8:OFFSET(B23,-1,0)))+1),"A")))</f>
        <v>E</v>
      </c>
      <c r="C23" s="541"/>
      <c r="D23" s="543"/>
      <c r="E23" s="149"/>
      <c r="F23" s="149"/>
      <c r="G23" s="149"/>
      <c r="H23" s="149"/>
      <c r="I23" s="540">
        <f t="shared" si="5"/>
        <v>0</v>
      </c>
      <c r="J23" s="545"/>
      <c r="L23" s="389">
        <f t="shared" si="0"/>
        <v>0</v>
      </c>
      <c r="M23" s="389">
        <f t="shared" si="1"/>
        <v>0</v>
      </c>
      <c r="N23" s="389">
        <f t="shared" si="2"/>
        <v>0</v>
      </c>
      <c r="O23" s="389">
        <f t="shared" si="3"/>
        <v>0</v>
      </c>
      <c r="P23" s="390" t="str">
        <f t="shared" si="4"/>
        <v/>
      </c>
    </row>
    <row r="24" spans="1:17" ht="13.8" hidden="1" outlineLevel="1" collapsed="1" thickTop="1" x14ac:dyDescent="0.25">
      <c r="A24" s="159">
        <f>'2-Expenditures'!A32</f>
        <v>0</v>
      </c>
      <c r="B24" s="344" t="str">
        <f ca="1">IFERROR(CHAR(CODE(LOOKUP(2,1/(B9:OFFSET(B24,-1,0)&lt;&gt;""),B9:OFFSET(B24,-1,0)))+1),"A")</f>
        <v>F</v>
      </c>
      <c r="C24" s="364" t="s">
        <v>1608</v>
      </c>
      <c r="D24" s="365">
        <f ca="1">SUMIFS(D9:OFFSET(D24,-1,0),$A9:OFFSET($A24,-1,0),"Y")</f>
        <v>0</v>
      </c>
      <c r="E24" s="370">
        <f ca="1">SUMIFS(E9:OFFSET(E24,-1,0),$A9:OFFSET($A24,-1,0),"Y")</f>
        <v>0</v>
      </c>
      <c r="F24" s="370">
        <f ca="1">SUMIFS(F9:OFFSET(F24,-1,0),$A9:OFFSET($A24,-1,0),"Y")</f>
        <v>0</v>
      </c>
      <c r="G24" s="370">
        <f ca="1">SUMIFS(G9:OFFSET(G24,-1,0),$A9:OFFSET($A24,-1,0),"Y")</f>
        <v>0</v>
      </c>
      <c r="H24" s="370">
        <f ca="1">SUMIFS(H9:OFFSET(H24,-1,0),$A9:OFFSET($A24,-1,0),"Y")</f>
        <v>0</v>
      </c>
      <c r="I24" s="366">
        <f ca="1">SUMIFS(I9:OFFSET(I24,-1,0),$A9:OFFSET($A24,-1,0),"Y")</f>
        <v>0</v>
      </c>
      <c r="J24" s="366"/>
      <c r="L24" s="389">
        <f t="shared" ca="1" si="0"/>
        <v>0</v>
      </c>
      <c r="M24" s="389">
        <f t="shared" ca="1" si="1"/>
        <v>0</v>
      </c>
      <c r="N24" s="389">
        <f t="shared" ca="1" si="2"/>
        <v>0</v>
      </c>
      <c r="O24" s="389">
        <f t="shared" ca="1" si="3"/>
        <v>0</v>
      </c>
      <c r="P24" s="390" t="str">
        <f t="shared" ca="1" si="4"/>
        <v/>
      </c>
      <c r="Q24" s="173" t="s">
        <v>1819</v>
      </c>
    </row>
    <row r="25" spans="1:17" hidden="1" outlineLevel="1" x14ac:dyDescent="0.25">
      <c r="A25" s="159">
        <f>'2-Expenditures'!A70</f>
        <v>0</v>
      </c>
      <c r="C25" s="111" t="s">
        <v>1914</v>
      </c>
      <c r="D25" s="112">
        <f>SUMIF('3-Fund Source (Formulaic)'!$L$13:$L$69,'Additional Line Item Detail'!$C25,'3-Fund Source (Formulaic)'!D$13:D$69)</f>
        <v>0</v>
      </c>
      <c r="E25" s="112">
        <f>SUMIF('3-Fund Source (Formulaic)'!$L$13:$L$69,'Additional Line Item Detail'!$C25,'3-Fund Source (Formulaic)'!E$13:E$69)</f>
        <v>0</v>
      </c>
      <c r="F25" s="112">
        <f>SUMIF('3-Fund Source (Formulaic)'!$L$13:$L$69,'Additional Line Item Detail'!$C25,'3-Fund Source (Formulaic)'!F$13:F$69)</f>
        <v>0</v>
      </c>
      <c r="G25" s="112">
        <f>SUMIF('3-Fund Source (Formulaic)'!$L$13:$L$69,'Additional Line Item Detail'!$C25,'3-Fund Source (Formulaic)'!G$13:G$69)</f>
        <v>0</v>
      </c>
      <c r="H25" s="112">
        <f>SUMIF('3-Fund Source (Formulaic)'!$L$13:$L$69,'Additional Line Item Detail'!$C25,'3-Fund Source (Formulaic)'!H$13:H$69)</f>
        <v>0</v>
      </c>
      <c r="L25" s="152"/>
      <c r="M25" s="152"/>
      <c r="N25" s="152"/>
      <c r="O25" s="152"/>
      <c r="P25" s="151"/>
    </row>
    <row r="26" spans="1:17" hidden="1" outlineLevel="1" x14ac:dyDescent="0.25">
      <c r="A26" s="159">
        <f>'2-Expenditures'!A71</f>
        <v>0</v>
      </c>
      <c r="B26" s="100"/>
      <c r="C26" s="111" t="s">
        <v>1913</v>
      </c>
      <c r="D26" s="112">
        <f>SUMIF('3-Fund Source (Manual)'!$L$13:$L$69,'Additional Line Item Detail'!$C26,'3-Fund Source (Manual)'!D$13:D$69)</f>
        <v>0</v>
      </c>
      <c r="E26" s="112">
        <f>SUMIF('3-Fund Source (Manual)'!$L$13:$L$69,'Additional Line Item Detail'!$C26,'3-Fund Source (Manual)'!E$13:E$69)</f>
        <v>0</v>
      </c>
      <c r="F26" s="112">
        <f>SUMIF('3-Fund Source (Manual)'!$L$13:$L$69,'Additional Line Item Detail'!$C26,'3-Fund Source (Manual)'!F$13:F$69)</f>
        <v>0</v>
      </c>
      <c r="G26" s="112">
        <f>SUMIF('3-Fund Source (Manual)'!$L$13:$L$69,'Additional Line Item Detail'!$C26,'3-Fund Source (Manual)'!G$13:G$69)</f>
        <v>0</v>
      </c>
      <c r="H26" s="112">
        <f>SUMIF('3-Fund Source (Manual)'!$L$13:$L$69,'Additional Line Item Detail'!$C26,'3-Fund Source (Manual)'!H$13:H$69)</f>
        <v>0</v>
      </c>
      <c r="J26" s="112"/>
      <c r="L26" s="152"/>
      <c r="M26" s="152"/>
      <c r="N26" s="152"/>
      <c r="O26" s="152"/>
      <c r="P26" s="151"/>
    </row>
    <row r="27" spans="1:17" collapsed="1" x14ac:dyDescent="0.25">
      <c r="A27" s="159"/>
      <c r="B27" s="100"/>
      <c r="C27" s="111"/>
      <c r="J27" s="112"/>
      <c r="L27" s="152"/>
      <c r="M27" s="152"/>
      <c r="N27" s="152"/>
      <c r="O27" s="152"/>
      <c r="P27" s="151"/>
    </row>
    <row r="28" spans="1:17" ht="15.6" x14ac:dyDescent="0.25">
      <c r="A28" s="159">
        <f>'2-Expenditures'!A72</f>
        <v>0</v>
      </c>
      <c r="B28" s="117" t="s">
        <v>1573</v>
      </c>
      <c r="C28" s="117" t="str">
        <f>INDEX('Salary and Cost Data'!$AF$2:$AJ$2,MATCH('2-Expenditures'!B72,'Salary and Cost Data'!$AF$5:$AJ$5,0))</f>
        <v>FY 2025-26</v>
      </c>
      <c r="D28" s="117"/>
      <c r="E28" s="117"/>
      <c r="F28" s="117"/>
      <c r="G28" s="117"/>
      <c r="H28" s="117"/>
      <c r="I28" s="117"/>
      <c r="J28" s="117"/>
      <c r="P28" s="378"/>
    </row>
    <row r="29" spans="1:17" ht="15.6" x14ac:dyDescent="0.25">
      <c r="A29" s="159">
        <f>'2-Expenditures'!A73</f>
        <v>0</v>
      </c>
      <c r="B29" s="118"/>
      <c r="C29" s="116"/>
      <c r="P29" s="380"/>
    </row>
    <row r="30" spans="1:17" s="304" customFormat="1" ht="19.95" customHeight="1" x14ac:dyDescent="0.25">
      <c r="A30" s="313">
        <f>'2-Expenditures'!A74</f>
        <v>0</v>
      </c>
      <c r="B30" s="114" t="s">
        <v>1694</v>
      </c>
      <c r="C30" s="302"/>
      <c r="D30" s="302"/>
      <c r="E30" s="302"/>
      <c r="F30" s="302"/>
      <c r="G30" s="302"/>
      <c r="H30" s="302"/>
      <c r="I30" s="302"/>
      <c r="J30"/>
      <c r="K30"/>
      <c r="P30" s="303"/>
      <c r="Q30" s="301"/>
    </row>
    <row r="31" spans="1:17" ht="26.4" x14ac:dyDescent="0.25">
      <c r="A31" s="159" t="str">
        <f>'2-Expenditures'!A75</f>
        <v>Include?</v>
      </c>
      <c r="B31" s="343" t="s">
        <v>1612</v>
      </c>
      <c r="C31" s="542" t="s">
        <v>1632</v>
      </c>
      <c r="D31" s="542" t="s">
        <v>1584</v>
      </c>
      <c r="E31" s="558" t="s">
        <v>1589</v>
      </c>
      <c r="F31" s="558" t="s">
        <v>1590</v>
      </c>
      <c r="G31" s="558" t="s">
        <v>1591</v>
      </c>
      <c r="H31" s="558" t="s">
        <v>1592</v>
      </c>
      <c r="I31" s="544" t="s">
        <v>1609</v>
      </c>
      <c r="J31" s="544" t="s">
        <v>24</v>
      </c>
      <c r="L31" s="387" t="s">
        <v>1589</v>
      </c>
      <c r="M31" s="387" t="s">
        <v>1590</v>
      </c>
      <c r="N31" s="387" t="s">
        <v>1591</v>
      </c>
      <c r="O31" s="387" t="s">
        <v>1592</v>
      </c>
      <c r="P31" s="388" t="s">
        <v>1724</v>
      </c>
    </row>
    <row r="32" spans="1:17" x14ac:dyDescent="0.25">
      <c r="A32" s="159" t="str">
        <f>'2-Expenditures'!A76</f>
        <v>Y</v>
      </c>
      <c r="B32" s="258" t="str">
        <f ca="1">IF(A32="N",B31,IF(LEN(B31)&lt;&gt;1,"A",IFERROR(CHAR(CODE(LOOKUP(2,1/($B$31:OFFSET(B32,-1,0)&lt;&gt;""),$B$31:OFFSET(B32,-1,0)))+1),"A")))</f>
        <v>A</v>
      </c>
      <c r="C32" s="541"/>
      <c r="D32" s="543"/>
      <c r="E32" s="149"/>
      <c r="F32" s="149"/>
      <c r="G32" s="149"/>
      <c r="H32" s="149"/>
      <c r="I32" s="540">
        <f>SUM(E32:H32)</f>
        <v>0</v>
      </c>
      <c r="J32" s="545"/>
      <c r="L32" s="389">
        <f t="shared" ref="L32:L47" si="6">IFERROR(E32/$I32,0)</f>
        <v>0</v>
      </c>
      <c r="M32" s="389">
        <f t="shared" ref="M32:M47" si="7">IFERROR(F32/$I32,0)</f>
        <v>0</v>
      </c>
      <c r="N32" s="389">
        <f t="shared" ref="N32:N47" si="8">IFERROR(G32/$I32,0)</f>
        <v>0</v>
      </c>
      <c r="O32" s="389">
        <f t="shared" ref="O32:O47" si="9">IFERROR(H32/$I32,0)</f>
        <v>0</v>
      </c>
      <c r="P32" s="390" t="str">
        <f t="shared" ref="P32:P47" si="10">IF(I32&gt;0,SUM(L32:O32)=1,"")</f>
        <v/>
      </c>
    </row>
    <row r="33" spans="1:19" x14ac:dyDescent="0.25">
      <c r="A33" s="159" t="str">
        <f>'2-Expenditures'!A77</f>
        <v>Y</v>
      </c>
      <c r="B33" s="258" t="str">
        <f ca="1">IF(A33="N",B32,IF(LEN(B32)&lt;&gt;1,"A",IFERROR(CHAR(CODE(LOOKUP(2,1/($B$31:OFFSET(B33,-1,0)&lt;&gt;""),$B$31:OFFSET(B33,-1,0)))+1),"A")))</f>
        <v>B</v>
      </c>
      <c r="C33" s="541"/>
      <c r="D33" s="543"/>
      <c r="E33" s="149"/>
      <c r="F33" s="149"/>
      <c r="G33" s="149"/>
      <c r="H33" s="149"/>
      <c r="I33" s="540">
        <f t="shared" ref="I33:I46" si="11">SUM(E33:H33)</f>
        <v>0</v>
      </c>
      <c r="J33" s="545"/>
      <c r="L33" s="389">
        <f t="shared" si="6"/>
        <v>0</v>
      </c>
      <c r="M33" s="389">
        <f t="shared" si="7"/>
        <v>0</v>
      </c>
      <c r="N33" s="389">
        <f t="shared" si="8"/>
        <v>0</v>
      </c>
      <c r="O33" s="389">
        <f t="shared" si="9"/>
        <v>0</v>
      </c>
      <c r="P33" s="390" t="str">
        <f t="shared" si="10"/>
        <v/>
      </c>
    </row>
    <row r="34" spans="1:19" x14ac:dyDescent="0.25">
      <c r="A34" s="159" t="str">
        <f>'2-Expenditures'!A78</f>
        <v>Y</v>
      </c>
      <c r="B34" s="258" t="str">
        <f ca="1">IF(A34="N",B33,IF(LEN(B33)&lt;&gt;1,"A",IFERROR(CHAR(CODE(LOOKUP(2,1/($B$31:OFFSET(B34,-1,0)&lt;&gt;""),$B$31:OFFSET(B34,-1,0)))+1),"A")))</f>
        <v>C</v>
      </c>
      <c r="C34" s="541"/>
      <c r="D34" s="543"/>
      <c r="E34" s="149"/>
      <c r="F34" s="149"/>
      <c r="G34" s="149"/>
      <c r="H34" s="149"/>
      <c r="I34" s="540">
        <f t="shared" si="11"/>
        <v>0</v>
      </c>
      <c r="J34" s="545"/>
      <c r="L34" s="389">
        <f t="shared" si="6"/>
        <v>0</v>
      </c>
      <c r="M34" s="389">
        <f t="shared" si="7"/>
        <v>0</v>
      </c>
      <c r="N34" s="389">
        <f t="shared" si="8"/>
        <v>0</v>
      </c>
      <c r="O34" s="389">
        <f t="shared" si="9"/>
        <v>0</v>
      </c>
      <c r="P34" s="390" t="str">
        <f t="shared" si="10"/>
        <v/>
      </c>
    </row>
    <row r="35" spans="1:19" ht="12.75" customHeight="1" x14ac:dyDescent="0.25">
      <c r="A35" s="159" t="str">
        <f>'2-Expenditures'!A79</f>
        <v>Y</v>
      </c>
      <c r="B35" s="258" t="str">
        <f ca="1">IF(A35="N",B34,IF(LEN(B34)&lt;&gt;1,"A",IFERROR(CHAR(CODE(LOOKUP(2,1/($B$31:OFFSET(B35,-1,0)&lt;&gt;""),$B$31:OFFSET(B35,-1,0)))+1),"A")))</f>
        <v>D</v>
      </c>
      <c r="C35" s="541"/>
      <c r="D35" s="543"/>
      <c r="E35" s="149"/>
      <c r="F35" s="149"/>
      <c r="G35" s="149"/>
      <c r="H35" s="149"/>
      <c r="I35" s="540">
        <f t="shared" si="11"/>
        <v>0</v>
      </c>
      <c r="J35" s="545"/>
      <c r="L35" s="389">
        <f t="shared" si="6"/>
        <v>0</v>
      </c>
      <c r="M35" s="389">
        <f t="shared" si="7"/>
        <v>0</v>
      </c>
      <c r="N35" s="389">
        <f t="shared" si="8"/>
        <v>0</v>
      </c>
      <c r="O35" s="389">
        <f t="shared" si="9"/>
        <v>0</v>
      </c>
      <c r="P35" s="390" t="str">
        <f t="shared" si="10"/>
        <v/>
      </c>
    </row>
    <row r="36" spans="1:19" ht="12.75" customHeight="1" thickBot="1" x14ac:dyDescent="0.3">
      <c r="A36" s="159" t="str">
        <f>'2-Expenditures'!A80</f>
        <v>Y</v>
      </c>
      <c r="B36" s="258" t="str">
        <f ca="1">IF(A36="N",B35,IF(LEN(B35)&lt;&gt;1,"A",IFERROR(CHAR(CODE(LOOKUP(2,1/($B$31:OFFSET(B36,-1,0)&lt;&gt;""),$B$31:OFFSET(B36,-1,0)))+1),"A")))</f>
        <v>E</v>
      </c>
      <c r="C36" s="541"/>
      <c r="D36" s="543"/>
      <c r="E36" s="149"/>
      <c r="F36" s="149"/>
      <c r="G36" s="149"/>
      <c r="H36" s="149"/>
      <c r="I36" s="540">
        <f t="shared" si="11"/>
        <v>0</v>
      </c>
      <c r="J36" s="545"/>
      <c r="L36" s="389">
        <f t="shared" si="6"/>
        <v>0</v>
      </c>
      <c r="M36" s="389">
        <f t="shared" si="7"/>
        <v>0</v>
      </c>
      <c r="N36" s="389">
        <f t="shared" si="8"/>
        <v>0</v>
      </c>
      <c r="O36" s="389">
        <f t="shared" si="9"/>
        <v>0</v>
      </c>
      <c r="P36" s="390" t="str">
        <f t="shared" si="10"/>
        <v/>
      </c>
    </row>
    <row r="37" spans="1:19" ht="12.75" hidden="1" customHeight="1" outlineLevel="1" x14ac:dyDescent="0.25">
      <c r="A37" s="159" t="str">
        <f>'2-Expenditures'!A81</f>
        <v>N</v>
      </c>
      <c r="B37" s="258" t="str">
        <f ca="1">IF(A37="N",B36,IF(LEN(B36)&lt;&gt;1,"A",IFERROR(CHAR(CODE(LOOKUP(2,1/($B$31:OFFSET(B37,-1,0)&lt;&gt;""),$B$31:OFFSET(B37,-1,0)))+1),"A")))</f>
        <v>E</v>
      </c>
      <c r="C37" s="541"/>
      <c r="D37" s="543"/>
      <c r="E37" s="149"/>
      <c r="F37" s="149"/>
      <c r="G37" s="149"/>
      <c r="H37" s="149"/>
      <c r="I37" s="540">
        <f t="shared" si="11"/>
        <v>0</v>
      </c>
      <c r="J37" s="545"/>
      <c r="L37" s="389">
        <f t="shared" si="6"/>
        <v>0</v>
      </c>
      <c r="M37" s="389">
        <f t="shared" si="7"/>
        <v>0</v>
      </c>
      <c r="N37" s="389">
        <f t="shared" si="8"/>
        <v>0</v>
      </c>
      <c r="O37" s="389">
        <f t="shared" si="9"/>
        <v>0</v>
      </c>
      <c r="P37" s="390" t="str">
        <f t="shared" si="10"/>
        <v/>
      </c>
    </row>
    <row r="38" spans="1:19" ht="12.75" hidden="1" customHeight="1" outlineLevel="1" x14ac:dyDescent="0.25">
      <c r="A38" s="159" t="str">
        <f>'2-Expenditures'!A82</f>
        <v>N</v>
      </c>
      <c r="B38" s="258" t="str">
        <f ca="1">IF(A38="N",B37,IF(LEN(B37)&lt;&gt;1,"A",IFERROR(CHAR(CODE(LOOKUP(2,1/($B$31:OFFSET(B38,-1,0)&lt;&gt;""),$B$31:OFFSET(B38,-1,0)))+1),"A")))</f>
        <v>E</v>
      </c>
      <c r="C38" s="541"/>
      <c r="D38" s="543"/>
      <c r="E38" s="149"/>
      <c r="F38" s="149"/>
      <c r="G38" s="149"/>
      <c r="H38" s="149"/>
      <c r="I38" s="540">
        <f t="shared" si="11"/>
        <v>0</v>
      </c>
      <c r="J38" s="545"/>
      <c r="L38" s="389">
        <f t="shared" si="6"/>
        <v>0</v>
      </c>
      <c r="M38" s="389">
        <f t="shared" si="7"/>
        <v>0</v>
      </c>
      <c r="N38" s="389">
        <f t="shared" si="8"/>
        <v>0</v>
      </c>
      <c r="O38" s="389">
        <f t="shared" si="9"/>
        <v>0</v>
      </c>
      <c r="P38" s="390" t="str">
        <f t="shared" si="10"/>
        <v/>
      </c>
    </row>
    <row r="39" spans="1:19" ht="12.75" hidden="1" customHeight="1" outlineLevel="1" x14ac:dyDescent="0.25">
      <c r="A39" s="159" t="str">
        <f>'2-Expenditures'!A83</f>
        <v>N</v>
      </c>
      <c r="B39" s="258" t="str">
        <f ca="1">IF(A39="N",B38,IF(LEN(B38)&lt;&gt;1,"A",IFERROR(CHAR(CODE(LOOKUP(2,1/($B$31:OFFSET(B39,-1,0)&lt;&gt;""),$B$31:OFFSET(B39,-1,0)))+1),"A")))</f>
        <v>E</v>
      </c>
      <c r="C39" s="541"/>
      <c r="D39" s="543"/>
      <c r="E39" s="149"/>
      <c r="F39" s="149"/>
      <c r="G39" s="149"/>
      <c r="H39" s="149"/>
      <c r="I39" s="540">
        <f t="shared" si="11"/>
        <v>0</v>
      </c>
      <c r="J39" s="545"/>
      <c r="L39" s="389">
        <f t="shared" si="6"/>
        <v>0</v>
      </c>
      <c r="M39" s="389">
        <f t="shared" si="7"/>
        <v>0</v>
      </c>
      <c r="N39" s="389">
        <f t="shared" si="8"/>
        <v>0</v>
      </c>
      <c r="O39" s="389">
        <f t="shared" si="9"/>
        <v>0</v>
      </c>
      <c r="P39" s="390" t="str">
        <f t="shared" si="10"/>
        <v/>
      </c>
    </row>
    <row r="40" spans="1:19" ht="12.75" hidden="1" customHeight="1" outlineLevel="1" x14ac:dyDescent="0.25">
      <c r="A40" s="159" t="str">
        <f>'2-Expenditures'!A84</f>
        <v>N</v>
      </c>
      <c r="B40" s="258" t="str">
        <f ca="1">IF(A40="N",B39,IF(LEN(B39)&lt;&gt;1,"A",IFERROR(CHAR(CODE(LOOKUP(2,1/($B$31:OFFSET(B40,-1,0)&lt;&gt;""),$B$31:OFFSET(B40,-1,0)))+1),"A")))</f>
        <v>E</v>
      </c>
      <c r="C40" s="541"/>
      <c r="D40" s="543"/>
      <c r="E40" s="149"/>
      <c r="F40" s="149"/>
      <c r="G40" s="149"/>
      <c r="H40" s="149"/>
      <c r="I40" s="540">
        <f t="shared" si="11"/>
        <v>0</v>
      </c>
      <c r="J40" s="545"/>
      <c r="L40" s="389">
        <f t="shared" si="6"/>
        <v>0</v>
      </c>
      <c r="M40" s="389">
        <f t="shared" si="7"/>
        <v>0</v>
      </c>
      <c r="N40" s="389">
        <f t="shared" si="8"/>
        <v>0</v>
      </c>
      <c r="O40" s="389">
        <f t="shared" si="9"/>
        <v>0</v>
      </c>
      <c r="P40" s="390" t="str">
        <f t="shared" si="10"/>
        <v/>
      </c>
    </row>
    <row r="41" spans="1:19" ht="12.75" hidden="1" customHeight="1" outlineLevel="1" x14ac:dyDescent="0.25">
      <c r="A41" s="159" t="str">
        <f>'2-Expenditures'!A85</f>
        <v>N</v>
      </c>
      <c r="B41" s="258" t="str">
        <f ca="1">IF(A41="N",B40,IF(LEN(B40)&lt;&gt;1,"A",IFERROR(CHAR(CODE(LOOKUP(2,1/($B$31:OFFSET(B41,-1,0)&lt;&gt;""),$B$31:OFFSET(B41,-1,0)))+1),"A")))</f>
        <v>E</v>
      </c>
      <c r="C41" s="541"/>
      <c r="D41" s="543"/>
      <c r="E41" s="149"/>
      <c r="F41" s="149"/>
      <c r="G41" s="149"/>
      <c r="H41" s="149"/>
      <c r="I41" s="540">
        <f t="shared" si="11"/>
        <v>0</v>
      </c>
      <c r="J41" s="545"/>
      <c r="L41" s="389">
        <f t="shared" si="6"/>
        <v>0</v>
      </c>
      <c r="M41" s="389">
        <f t="shared" si="7"/>
        <v>0</v>
      </c>
      <c r="N41" s="389">
        <f t="shared" si="8"/>
        <v>0</v>
      </c>
      <c r="O41" s="389">
        <f t="shared" si="9"/>
        <v>0</v>
      </c>
      <c r="P41" s="390" t="str">
        <f t="shared" si="10"/>
        <v/>
      </c>
    </row>
    <row r="42" spans="1:19" ht="12.75" hidden="1" customHeight="1" outlineLevel="1" x14ac:dyDescent="0.25">
      <c r="A42" s="159" t="str">
        <f>'2-Expenditures'!A86</f>
        <v>N</v>
      </c>
      <c r="B42" s="258" t="str">
        <f ca="1">IF(A42="N",B41,IF(LEN(B41)&lt;&gt;1,"A",IFERROR(CHAR(CODE(LOOKUP(2,1/($B$31:OFFSET(B42,-1,0)&lt;&gt;""),$B$31:OFFSET(B42,-1,0)))+1),"A")))</f>
        <v>E</v>
      </c>
      <c r="C42" s="541"/>
      <c r="D42" s="543"/>
      <c r="E42" s="149"/>
      <c r="F42" s="149"/>
      <c r="G42" s="149"/>
      <c r="H42" s="149"/>
      <c r="I42" s="540">
        <f t="shared" si="11"/>
        <v>0</v>
      </c>
      <c r="J42" s="545"/>
      <c r="L42" s="389">
        <f t="shared" si="6"/>
        <v>0</v>
      </c>
      <c r="M42" s="389">
        <f t="shared" si="7"/>
        <v>0</v>
      </c>
      <c r="N42" s="389">
        <f t="shared" si="8"/>
        <v>0</v>
      </c>
      <c r="O42" s="389">
        <f t="shared" si="9"/>
        <v>0</v>
      </c>
      <c r="P42" s="390" t="str">
        <f t="shared" si="10"/>
        <v/>
      </c>
    </row>
    <row r="43" spans="1:19" ht="12.75" hidden="1" customHeight="1" outlineLevel="1" x14ac:dyDescent="0.25">
      <c r="A43" s="159" t="str">
        <f>'2-Expenditures'!A87</f>
        <v>N</v>
      </c>
      <c r="B43" s="258" t="str">
        <f ca="1">IF(A43="N",B42,IF(LEN(B42)&lt;&gt;1,"A",IFERROR(CHAR(CODE(LOOKUP(2,1/($B$31:OFFSET(B43,-1,0)&lt;&gt;""),$B$31:OFFSET(B43,-1,0)))+1),"A")))</f>
        <v>E</v>
      </c>
      <c r="C43" s="541"/>
      <c r="D43" s="543"/>
      <c r="E43" s="149"/>
      <c r="F43" s="149"/>
      <c r="G43" s="149"/>
      <c r="H43" s="149"/>
      <c r="I43" s="540">
        <f t="shared" si="11"/>
        <v>0</v>
      </c>
      <c r="J43" s="545"/>
      <c r="L43" s="389">
        <f t="shared" si="6"/>
        <v>0</v>
      </c>
      <c r="M43" s="389">
        <f t="shared" si="7"/>
        <v>0</v>
      </c>
      <c r="N43" s="389">
        <f t="shared" si="8"/>
        <v>0</v>
      </c>
      <c r="O43" s="389">
        <f t="shared" si="9"/>
        <v>0</v>
      </c>
      <c r="P43" s="390" t="str">
        <f t="shared" si="10"/>
        <v/>
      </c>
    </row>
    <row r="44" spans="1:19" ht="12.75" hidden="1" customHeight="1" outlineLevel="1" x14ac:dyDescent="0.25">
      <c r="A44" s="159" t="str">
        <f>'2-Expenditures'!A88</f>
        <v>N</v>
      </c>
      <c r="B44" s="258" t="str">
        <f ca="1">IF(A44="N",B43,IF(LEN(B43)&lt;&gt;1,"A",IFERROR(CHAR(CODE(LOOKUP(2,1/($B$31:OFFSET(B44,-1,0)&lt;&gt;""),$B$31:OFFSET(B44,-1,0)))+1),"A")))</f>
        <v>E</v>
      </c>
      <c r="C44" s="541"/>
      <c r="D44" s="543"/>
      <c r="E44" s="149"/>
      <c r="F44" s="149"/>
      <c r="G44" s="149"/>
      <c r="H44" s="149"/>
      <c r="I44" s="540">
        <f t="shared" si="11"/>
        <v>0</v>
      </c>
      <c r="J44" s="545"/>
      <c r="L44" s="389">
        <f t="shared" si="6"/>
        <v>0</v>
      </c>
      <c r="M44" s="389">
        <f t="shared" si="7"/>
        <v>0</v>
      </c>
      <c r="N44" s="389">
        <f t="shared" si="8"/>
        <v>0</v>
      </c>
      <c r="O44" s="389">
        <f t="shared" si="9"/>
        <v>0</v>
      </c>
      <c r="P44" s="390" t="str">
        <f t="shared" si="10"/>
        <v/>
      </c>
    </row>
    <row r="45" spans="1:19" ht="12.75" hidden="1" customHeight="1" outlineLevel="1" x14ac:dyDescent="0.25">
      <c r="A45" s="159" t="str">
        <f>'2-Expenditures'!A89</f>
        <v>N</v>
      </c>
      <c r="B45" s="258" t="str">
        <f ca="1">IF(A45="N",B44,IF(LEN(B44)&lt;&gt;1,"A",IFERROR(CHAR(CODE(LOOKUP(2,1/($B$31:OFFSET(B45,-1,0)&lt;&gt;""),$B$31:OFFSET(B45,-1,0)))+1),"A")))</f>
        <v>E</v>
      </c>
      <c r="C45" s="541"/>
      <c r="D45" s="543"/>
      <c r="E45" s="149"/>
      <c r="F45" s="149"/>
      <c r="G45" s="149"/>
      <c r="H45" s="149"/>
      <c r="I45" s="540">
        <f t="shared" si="11"/>
        <v>0</v>
      </c>
      <c r="J45" s="545"/>
      <c r="L45" s="389">
        <f t="shared" si="6"/>
        <v>0</v>
      </c>
      <c r="M45" s="389">
        <f t="shared" si="7"/>
        <v>0</v>
      </c>
      <c r="N45" s="389">
        <f t="shared" si="8"/>
        <v>0</v>
      </c>
      <c r="O45" s="389">
        <f t="shared" si="9"/>
        <v>0</v>
      </c>
      <c r="P45" s="390" t="str">
        <f t="shared" si="10"/>
        <v/>
      </c>
    </row>
    <row r="46" spans="1:19" ht="12.75" hidden="1" customHeight="1" outlineLevel="1" thickBot="1" x14ac:dyDescent="0.3">
      <c r="A46" s="159" t="str">
        <f>'2-Expenditures'!A90</f>
        <v>N</v>
      </c>
      <c r="B46" s="258" t="str">
        <f ca="1">IF(A46="N",B45,IF(LEN(B45)&lt;&gt;1,"A",IFERROR(CHAR(CODE(LOOKUP(2,1/($B$31:OFFSET(B46,-1,0)&lt;&gt;""),$B$31:OFFSET(B46,-1,0)))+1),"A")))</f>
        <v>E</v>
      </c>
      <c r="C46" s="541"/>
      <c r="D46" s="543"/>
      <c r="E46" s="149"/>
      <c r="F46" s="149"/>
      <c r="G46" s="149"/>
      <c r="H46" s="149"/>
      <c r="I46" s="540">
        <f t="shared" si="11"/>
        <v>0</v>
      </c>
      <c r="J46" s="545"/>
      <c r="L46" s="389">
        <f t="shared" si="6"/>
        <v>0</v>
      </c>
      <c r="M46" s="389">
        <f t="shared" si="7"/>
        <v>0</v>
      </c>
      <c r="N46" s="389">
        <f t="shared" si="8"/>
        <v>0</v>
      </c>
      <c r="O46" s="389">
        <f t="shared" si="9"/>
        <v>0</v>
      </c>
      <c r="P46" s="390" t="str">
        <f t="shared" si="10"/>
        <v/>
      </c>
    </row>
    <row r="47" spans="1:19" ht="13.8" collapsed="1" thickTop="1" x14ac:dyDescent="0.25">
      <c r="A47" s="159">
        <f>'2-Expenditures'!A91</f>
        <v>0</v>
      </c>
      <c r="B47" s="344" t="str">
        <f ca="1">IFERROR(CHAR(CODE(LOOKUP(2,1/(B32:OFFSET(B47,-1,0)&lt;&gt;""),B32:OFFSET(B47,-1,0)))+1),"A")</f>
        <v>F</v>
      </c>
      <c r="C47" s="364" t="s">
        <v>1608</v>
      </c>
      <c r="D47" s="365">
        <f ca="1">SUMIFS(D32:OFFSET(D47,-1,0),$A32:OFFSET($A47,-1,0),"Y")</f>
        <v>0</v>
      </c>
      <c r="E47" s="370">
        <f ca="1">SUMIFS(E32:OFFSET(E47,-1,0),$A32:OFFSET($A47,-1,0),"Y")</f>
        <v>0</v>
      </c>
      <c r="F47" s="370">
        <f ca="1">SUMIFS(F32:OFFSET(F47,-1,0),$A32:OFFSET($A47,-1,0),"Y")</f>
        <v>0</v>
      </c>
      <c r="G47" s="370">
        <f ca="1">SUMIFS(G32:OFFSET(G47,-1,0),$A32:OFFSET($A47,-1,0),"Y")</f>
        <v>0</v>
      </c>
      <c r="H47" s="370">
        <f ca="1">SUMIFS(H32:OFFSET(H47,-1,0),$A32:OFFSET($A47,-1,0),"Y")</f>
        <v>0</v>
      </c>
      <c r="I47" s="366">
        <f ca="1">SUMIFS(I32:OFFSET(I47,-1,0),$A32:OFFSET($A47,-1,0),"Y")</f>
        <v>0</v>
      </c>
      <c r="J47" s="366"/>
      <c r="L47" s="389">
        <f t="shared" ca="1" si="6"/>
        <v>0</v>
      </c>
      <c r="M47" s="389">
        <f t="shared" ca="1" si="7"/>
        <v>0</v>
      </c>
      <c r="N47" s="389">
        <f t="shared" ca="1" si="8"/>
        <v>0</v>
      </c>
      <c r="O47" s="389">
        <f t="shared" ca="1" si="9"/>
        <v>0</v>
      </c>
      <c r="P47" s="390" t="str">
        <f t="shared" ca="1" si="10"/>
        <v/>
      </c>
      <c r="Q47" s="173" t="s">
        <v>1819</v>
      </c>
    </row>
    <row r="48" spans="1:19" s="111" customFormat="1" x14ac:dyDescent="0.25">
      <c r="A48" s="159">
        <f>'2-Expenditures'!A129</f>
        <v>0</v>
      </c>
      <c r="B48" s="112"/>
      <c r="C48" s="111" t="s">
        <v>1914</v>
      </c>
      <c r="D48" s="112">
        <f>SUMIF('3-Fund Source (Formulaic)'!$L$72:$L$128,'Additional Line Item Detail'!$C48,'3-Fund Source (Formulaic)'!D$72:D$128)</f>
        <v>0</v>
      </c>
      <c r="E48" s="112">
        <f>SUMIF('3-Fund Source (Formulaic)'!$L$72:$L$128,'Additional Line Item Detail'!$C48,'3-Fund Source (Formulaic)'!E$72:E$128)</f>
        <v>0</v>
      </c>
      <c r="F48" s="112">
        <f>SUMIF('3-Fund Source (Formulaic)'!$L$72:$L$128,'Additional Line Item Detail'!$C48,'3-Fund Source (Formulaic)'!F$72:F$128)</f>
        <v>0</v>
      </c>
      <c r="G48" s="112">
        <f>SUMIF('3-Fund Source (Formulaic)'!$L$72:$L$128,'Additional Line Item Detail'!$C48,'3-Fund Source (Formulaic)'!G$72:G$128)</f>
        <v>0</v>
      </c>
      <c r="H48" s="112">
        <f>SUMIF('3-Fund Source (Formulaic)'!$L$72:$L$128,'Additional Line Item Detail'!$C48,'3-Fund Source (Formulaic)'!H$72:H$128)</f>
        <v>0</v>
      </c>
      <c r="I48" s="112"/>
      <c r="J48"/>
      <c r="K48"/>
      <c r="L48" s="152"/>
      <c r="M48" s="152"/>
      <c r="N48" s="152"/>
      <c r="O48" s="152"/>
      <c r="P48" s="151"/>
      <c r="Q48" s="110"/>
      <c r="R48" s="112"/>
      <c r="S48" s="112"/>
    </row>
    <row r="49" spans="1:16" x14ac:dyDescent="0.25">
      <c r="A49" s="159">
        <f>'2-Expenditures'!A130</f>
        <v>0</v>
      </c>
      <c r="B49" s="100"/>
      <c r="C49" s="111" t="s">
        <v>1913</v>
      </c>
      <c r="D49" s="112">
        <f>SUMIF('3-Fund Source (Manual)'!$L$72:$L$128,'Additional Line Item Detail'!$C49,'3-Fund Source (Manual)'!D$72:D$128)</f>
        <v>0</v>
      </c>
      <c r="E49" s="112">
        <f>SUMIF('3-Fund Source (Manual)'!$L$72:$L$128,'Additional Line Item Detail'!$C49,'3-Fund Source (Manual)'!E$72:E$128)</f>
        <v>0</v>
      </c>
      <c r="F49" s="112">
        <f>SUMIF('3-Fund Source (Manual)'!$L$72:$L$128,'Additional Line Item Detail'!$C49,'3-Fund Source (Manual)'!F$72:F$128)</f>
        <v>0</v>
      </c>
      <c r="G49" s="112">
        <f>SUMIF('3-Fund Source (Manual)'!$L$72:$L$128,'Additional Line Item Detail'!$C49,'3-Fund Source (Manual)'!G$72:G$128)</f>
        <v>0</v>
      </c>
      <c r="H49" s="112">
        <f>SUMIF('3-Fund Source (Manual)'!$L$72:$L$128,'Additional Line Item Detail'!$C49,'3-Fund Source (Manual)'!H$72:H$128)</f>
        <v>0</v>
      </c>
      <c r="P49" s="151"/>
    </row>
  </sheetData>
  <sheetProtection formatCells="0" formatColumns="0" formatRows="0" insertColumns="0" insertRows="0" insertHyperlinks="0" deleteColumns="0" deleteRows="0" sort="0" autoFilter="0" pivotTables="0"/>
  <mergeCells count="1">
    <mergeCell ref="E2:F2"/>
  </mergeCells>
  <conditionalFormatting sqref="P25:P30 P3:P23 P48:P1048576">
    <cfRule type="expression" dxfId="45" priority="164">
      <formula>P3=FALSE</formula>
    </cfRule>
  </conditionalFormatting>
  <conditionalFormatting sqref="L8:P23 L25:P30 M3:P7 C47:I47 C28:I30 C3:I8 D25:I27 J8:J24 L48:P1048576 C50:I1048576 D48:I49 C14:I24 C9:C13 I9:I13">
    <cfRule type="expression" dxfId="44" priority="163">
      <formula>$A3="N"</formula>
    </cfRule>
  </conditionalFormatting>
  <conditionalFormatting sqref="Q24">
    <cfRule type="expression" dxfId="43" priority="162">
      <formula>#REF!="N"</formula>
    </cfRule>
  </conditionalFormatting>
  <conditionalFormatting sqref="Q47">
    <cfRule type="expression" dxfId="42" priority="157">
      <formula>#REF!="N"</formula>
    </cfRule>
  </conditionalFormatting>
  <conditionalFormatting sqref="P31:P46">
    <cfRule type="expression" dxfId="41" priority="138">
      <formula>P31=FALSE</formula>
    </cfRule>
  </conditionalFormatting>
  <conditionalFormatting sqref="M31:P46">
    <cfRule type="expression" dxfId="40" priority="137">
      <formula>$A31="N"</formula>
    </cfRule>
  </conditionalFormatting>
  <conditionalFormatting sqref="J26:J28">
    <cfRule type="expression" dxfId="39" priority="110">
      <formula>J26=FALSE</formula>
    </cfRule>
  </conditionalFormatting>
  <conditionalFormatting sqref="J26:J28">
    <cfRule type="expression" dxfId="38" priority="109">
      <formula>$A26="N"</formula>
    </cfRule>
  </conditionalFormatting>
  <conditionalFormatting sqref="J5">
    <cfRule type="expression" dxfId="37" priority="102">
      <formula>J5=FALSE</formula>
    </cfRule>
  </conditionalFormatting>
  <conditionalFormatting sqref="J5">
    <cfRule type="expression" dxfId="36" priority="101">
      <formula>$A5="N"</formula>
    </cfRule>
  </conditionalFormatting>
  <conditionalFormatting sqref="B3:B1048576">
    <cfRule type="expression" dxfId="35" priority="40">
      <formula>A3="N"</formula>
    </cfRule>
  </conditionalFormatting>
  <conditionalFormatting sqref="P24">
    <cfRule type="expression" dxfId="34" priority="36">
      <formula>P24=FALSE</formula>
    </cfRule>
  </conditionalFormatting>
  <conditionalFormatting sqref="L24:P24">
    <cfRule type="expression" dxfId="33" priority="35">
      <formula>$A24="N"</formula>
    </cfRule>
  </conditionalFormatting>
  <conditionalFormatting sqref="P47">
    <cfRule type="expression" dxfId="32" priority="34">
      <formula>P47=FALSE</formula>
    </cfRule>
  </conditionalFormatting>
  <conditionalFormatting sqref="M47:P47">
    <cfRule type="expression" dxfId="31" priority="33">
      <formula>$A47="N"</formula>
    </cfRule>
  </conditionalFormatting>
  <conditionalFormatting sqref="B2">
    <cfRule type="expression" dxfId="30" priority="26">
      <formula>A2="N"</formula>
    </cfRule>
  </conditionalFormatting>
  <conditionalFormatting sqref="C2:E2 G2:I2">
    <cfRule type="expression" dxfId="29" priority="25">
      <formula>$A2="N"</formula>
    </cfRule>
  </conditionalFormatting>
  <conditionalFormatting sqref="C31:I46">
    <cfRule type="expression" dxfId="28" priority="21">
      <formula>$A31="N"</formula>
    </cfRule>
  </conditionalFormatting>
  <conditionalFormatting sqref="C26:C27">
    <cfRule type="expression" dxfId="27" priority="424">
      <formula>$A25="N"</formula>
    </cfRule>
  </conditionalFormatting>
  <conditionalFormatting sqref="C49">
    <cfRule type="expression" dxfId="26" priority="15">
      <formula>$A48="N"</formula>
    </cfRule>
  </conditionalFormatting>
  <conditionalFormatting sqref="J31:J47">
    <cfRule type="expression" dxfId="25" priority="7">
      <formula>$A31="N"</formula>
    </cfRule>
  </conditionalFormatting>
  <conditionalFormatting sqref="L47">
    <cfRule type="expression" dxfId="24" priority="2">
      <formula>$A47="N"</formula>
    </cfRule>
  </conditionalFormatting>
  <conditionalFormatting sqref="L31:L46">
    <cfRule type="expression" dxfId="23" priority="3">
      <formula>$A31="N"</formula>
    </cfRule>
  </conditionalFormatting>
  <conditionalFormatting sqref="D9:H13">
    <cfRule type="expression" dxfId="22" priority="1">
      <formula>$A9="N"</formula>
    </cfRule>
  </conditionalFormatting>
  <dataValidations count="4">
    <dataValidation allowBlank="1" showInputMessage="1" showErrorMessage="1" promptTitle="Do Not Edit" prompt="FTE information is populating from the FTE Entry Tab.  Do not edit except to expand/add rows so all FTE is visible.  Make any adjustments to FTE amounts/costs on the FTE Entry tab." sqref="B31:B47 B8:B24"/>
    <dataValidation type="list" allowBlank="1" showInputMessage="1" showErrorMessage="1" prompt="No need to toggle these to include/exclude costs. _x000a_It is populating from the Expenditures Tab." sqref="A3:A49">
      <formula1>"Y,N"</formula1>
    </dataValidation>
    <dataValidation allowBlank="1" showInputMessage="1" showErrorMessage="1" promptTitle="Optional Total Formulas" prompt="You can copy the formulas on these rows into the table above to total line item amounts from either Fund Source tab. To use this functionality, you should make sure the line item namer match between this tab and the Fund Source tab." sqref="B25:J26 B48:J49"/>
    <dataValidation allowBlank="1" showInputMessage="1" showErrorMessage="1" promptTitle="Line Items and Totals" prompt="Use these tables to list all affected line items. You can also use this space manually calculate total costs for various line items. You can use the sumif formulas below to facilitate this, or manually link/sum totals." sqref="C8:H24 C31:H47"/>
  </dataValidation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'Salary and Cost Data'!$V$12:$V$36</xm:f>
          </x14:formula1>
          <xm:sqref>C2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I5"/>
  <sheetViews>
    <sheetView zoomScaleNormal="100" zoomScaleSheetLayoutView="100" workbookViewId="0">
      <selection activeCell="I40" sqref="I40"/>
    </sheetView>
  </sheetViews>
  <sheetFormatPr defaultColWidth="9.109375" defaultRowHeight="13.2" outlineLevelCol="1" x14ac:dyDescent="0.25"/>
  <cols>
    <col min="1" max="2" width="9.109375" style="44"/>
    <col min="3" max="3" width="40.6640625" style="44" customWidth="1"/>
    <col min="4" max="4" width="11.6640625" style="44" customWidth="1" outlineLevel="1"/>
    <col min="5" max="6" width="11.6640625" style="44" customWidth="1"/>
    <col min="7" max="7" width="11.6640625" style="44" customWidth="1" outlineLevel="1"/>
    <col min="8" max="8" width="11.6640625" style="44" customWidth="1" outlineLevel="1" collapsed="1"/>
    <col min="9" max="9" width="40.6640625" style="44" customWidth="1"/>
    <col min="10" max="16384" width="9.109375" style="44"/>
  </cols>
  <sheetData>
    <row r="1" spans="2:9" x14ac:dyDescent="0.25">
      <c r="D1" s="613" t="s">
        <v>1909</v>
      </c>
      <c r="E1" s="614"/>
      <c r="F1" s="614"/>
      <c r="G1" s="614"/>
      <c r="H1" s="614"/>
      <c r="I1" s="614"/>
    </row>
    <row r="2" spans="2:9" x14ac:dyDescent="0.25">
      <c r="E2" s="54"/>
    </row>
    <row r="3" spans="2:9" x14ac:dyDescent="0.25">
      <c r="B3" s="612" t="s">
        <v>1732</v>
      </c>
      <c r="C3" s="612">
        <v>0</v>
      </c>
      <c r="D3" s="612">
        <v>0</v>
      </c>
      <c r="E3" s="612">
        <v>0</v>
      </c>
      <c r="F3" s="612">
        <v>0</v>
      </c>
      <c r="G3" s="612"/>
      <c r="H3" s="612"/>
      <c r="I3" s="612">
        <v>0</v>
      </c>
    </row>
    <row r="4" spans="2:9" x14ac:dyDescent="0.25">
      <c r="B4" s="42" t="s">
        <v>1612</v>
      </c>
      <c r="C4" s="42" t="s">
        <v>1613</v>
      </c>
      <c r="D4" s="42" t="str">
        <f>'Salary and Cost Data'!AF$2</f>
        <v>FY 2024-25</v>
      </c>
      <c r="E4" s="42" t="str">
        <f>'Salary and Cost Data'!AG$2</f>
        <v>FY 2025-26</v>
      </c>
      <c r="F4" s="42" t="str">
        <f>'Salary and Cost Data'!AH$2</f>
        <v>FY 2026-27</v>
      </c>
      <c r="G4" s="42" t="str">
        <f>'Salary and Cost Data'!AI$2</f>
        <v>FY 2027-28</v>
      </c>
      <c r="H4" s="42" t="str">
        <f>'Salary and Cost Data'!AJ$2</f>
        <v>FY 2028-29</v>
      </c>
      <c r="I4" s="42" t="s">
        <v>24</v>
      </c>
    </row>
    <row r="5" spans="2:9" x14ac:dyDescent="0.25">
      <c r="B5" s="43" t="s">
        <v>145</v>
      </c>
    </row>
  </sheetData>
  <mergeCells count="2">
    <mergeCell ref="B3:I3"/>
    <mergeCell ref="D1:I1"/>
  </mergeCells>
  <pageMargins left="0.7" right="0.7"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K54"/>
  <sheetViews>
    <sheetView showGridLines="0" zoomScale="80" zoomScaleNormal="80" zoomScaleSheetLayoutView="80" workbookViewId="0">
      <selection activeCell="M30" sqref="M30"/>
    </sheetView>
  </sheetViews>
  <sheetFormatPr defaultRowHeight="13.2" outlineLevelRow="1" x14ac:dyDescent="0.25"/>
  <cols>
    <col min="1" max="1" width="8.88671875" style="72"/>
    <col min="2" max="2" width="29.109375" style="72" customWidth="1"/>
    <col min="3" max="6" width="11.33203125" style="72" customWidth="1"/>
    <col min="7" max="7" width="11.33203125" style="489" customWidth="1"/>
    <col min="8" max="8" width="11.33203125" style="72" customWidth="1"/>
    <col min="9" max="9" width="17.5546875" style="72" customWidth="1"/>
    <col min="10" max="10" width="55.6640625" style="72" bestFit="1" customWidth="1"/>
    <col min="11" max="257" width="9.109375" style="72"/>
    <col min="258" max="258" width="40.5546875" style="72" customWidth="1"/>
    <col min="259" max="259" width="10.6640625" style="72" customWidth="1"/>
    <col min="260" max="260" width="31" style="72" bestFit="1" customWidth="1"/>
    <col min="261" max="261" width="12.88671875" style="72" customWidth="1"/>
    <col min="262" max="262" width="13.44140625" style="72" customWidth="1"/>
    <col min="263" max="263" width="26.33203125" style="72" customWidth="1"/>
    <col min="264" max="264" width="15" style="72" customWidth="1"/>
    <col min="265" max="265" width="22.44140625" style="72" customWidth="1"/>
    <col min="266" max="513" width="9.109375" style="72"/>
    <col min="514" max="514" width="40.5546875" style="72" customWidth="1"/>
    <col min="515" max="515" width="10.6640625" style="72" customWidth="1"/>
    <col min="516" max="516" width="31" style="72" bestFit="1" customWidth="1"/>
    <col min="517" max="517" width="12.88671875" style="72" customWidth="1"/>
    <col min="518" max="518" width="13.44140625" style="72" customWidth="1"/>
    <col min="519" max="519" width="26.33203125" style="72" customWidth="1"/>
    <col min="520" max="520" width="15" style="72" customWidth="1"/>
    <col min="521" max="521" width="22.44140625" style="72" customWidth="1"/>
    <col min="522" max="769" width="9.109375" style="72"/>
    <col min="770" max="770" width="40.5546875" style="72" customWidth="1"/>
    <col min="771" max="771" width="10.6640625" style="72" customWidth="1"/>
    <col min="772" max="772" width="31" style="72" bestFit="1" customWidth="1"/>
    <col min="773" max="773" width="12.88671875" style="72" customWidth="1"/>
    <col min="774" max="774" width="13.44140625" style="72" customWidth="1"/>
    <col min="775" max="775" width="26.33203125" style="72" customWidth="1"/>
    <col min="776" max="776" width="15" style="72" customWidth="1"/>
    <col min="777" max="777" width="22.44140625" style="72" customWidth="1"/>
    <col min="778" max="1025" width="9.109375" style="72"/>
    <col min="1026" max="1026" width="40.5546875" style="72" customWidth="1"/>
    <col min="1027" max="1027" width="10.6640625" style="72" customWidth="1"/>
    <col min="1028" max="1028" width="31" style="72" bestFit="1" customWidth="1"/>
    <col min="1029" max="1029" width="12.88671875" style="72" customWidth="1"/>
    <col min="1030" max="1030" width="13.44140625" style="72" customWidth="1"/>
    <col min="1031" max="1031" width="26.33203125" style="72" customWidth="1"/>
    <col min="1032" max="1032" width="15" style="72" customWidth="1"/>
    <col min="1033" max="1033" width="22.44140625" style="72" customWidth="1"/>
    <col min="1034" max="1281" width="9.109375" style="72"/>
    <col min="1282" max="1282" width="40.5546875" style="72" customWidth="1"/>
    <col min="1283" max="1283" width="10.6640625" style="72" customWidth="1"/>
    <col min="1284" max="1284" width="31" style="72" bestFit="1" customWidth="1"/>
    <col min="1285" max="1285" width="12.88671875" style="72" customWidth="1"/>
    <col min="1286" max="1286" width="13.44140625" style="72" customWidth="1"/>
    <col min="1287" max="1287" width="26.33203125" style="72" customWidth="1"/>
    <col min="1288" max="1288" width="15" style="72" customWidth="1"/>
    <col min="1289" max="1289" width="22.44140625" style="72" customWidth="1"/>
    <col min="1290" max="1537" width="9.109375" style="72"/>
    <col min="1538" max="1538" width="40.5546875" style="72" customWidth="1"/>
    <col min="1539" max="1539" width="10.6640625" style="72" customWidth="1"/>
    <col min="1540" max="1540" width="31" style="72" bestFit="1" customWidth="1"/>
    <col min="1541" max="1541" width="12.88671875" style="72" customWidth="1"/>
    <col min="1542" max="1542" width="13.44140625" style="72" customWidth="1"/>
    <col min="1543" max="1543" width="26.33203125" style="72" customWidth="1"/>
    <col min="1544" max="1544" width="15" style="72" customWidth="1"/>
    <col min="1545" max="1545" width="22.44140625" style="72" customWidth="1"/>
    <col min="1546" max="1793" width="9.109375" style="72"/>
    <col min="1794" max="1794" width="40.5546875" style="72" customWidth="1"/>
    <col min="1795" max="1795" width="10.6640625" style="72" customWidth="1"/>
    <col min="1796" max="1796" width="31" style="72" bestFit="1" customWidth="1"/>
    <col min="1797" max="1797" width="12.88671875" style="72" customWidth="1"/>
    <col min="1798" max="1798" width="13.44140625" style="72" customWidth="1"/>
    <col min="1799" max="1799" width="26.33203125" style="72" customWidth="1"/>
    <col min="1800" max="1800" width="15" style="72" customWidth="1"/>
    <col min="1801" max="1801" width="22.44140625" style="72" customWidth="1"/>
    <col min="1802" max="2049" width="9.109375" style="72"/>
    <col min="2050" max="2050" width="40.5546875" style="72" customWidth="1"/>
    <col min="2051" max="2051" width="10.6640625" style="72" customWidth="1"/>
    <col min="2052" max="2052" width="31" style="72" bestFit="1" customWidth="1"/>
    <col min="2053" max="2053" width="12.88671875" style="72" customWidth="1"/>
    <col min="2054" max="2054" width="13.44140625" style="72" customWidth="1"/>
    <col min="2055" max="2055" width="26.33203125" style="72" customWidth="1"/>
    <col min="2056" max="2056" width="15" style="72" customWidth="1"/>
    <col min="2057" max="2057" width="22.44140625" style="72" customWidth="1"/>
    <col min="2058" max="2305" width="9.109375" style="72"/>
    <col min="2306" max="2306" width="40.5546875" style="72" customWidth="1"/>
    <col min="2307" max="2307" width="10.6640625" style="72" customWidth="1"/>
    <col min="2308" max="2308" width="31" style="72" bestFit="1" customWidth="1"/>
    <col min="2309" max="2309" width="12.88671875" style="72" customWidth="1"/>
    <col min="2310" max="2310" width="13.44140625" style="72" customWidth="1"/>
    <col min="2311" max="2311" width="26.33203125" style="72" customWidth="1"/>
    <col min="2312" max="2312" width="15" style="72" customWidth="1"/>
    <col min="2313" max="2313" width="22.44140625" style="72" customWidth="1"/>
    <col min="2314" max="2561" width="9.109375" style="72"/>
    <col min="2562" max="2562" width="40.5546875" style="72" customWidth="1"/>
    <col min="2563" max="2563" width="10.6640625" style="72" customWidth="1"/>
    <col min="2564" max="2564" width="31" style="72" bestFit="1" customWidth="1"/>
    <col min="2565" max="2565" width="12.88671875" style="72" customWidth="1"/>
    <col min="2566" max="2566" width="13.44140625" style="72" customWidth="1"/>
    <col min="2567" max="2567" width="26.33203125" style="72" customWidth="1"/>
    <col min="2568" max="2568" width="15" style="72" customWidth="1"/>
    <col min="2569" max="2569" width="22.44140625" style="72" customWidth="1"/>
    <col min="2570" max="2817" width="9.109375" style="72"/>
    <col min="2818" max="2818" width="40.5546875" style="72" customWidth="1"/>
    <col min="2819" max="2819" width="10.6640625" style="72" customWidth="1"/>
    <col min="2820" max="2820" width="31" style="72" bestFit="1" customWidth="1"/>
    <col min="2821" max="2821" width="12.88671875" style="72" customWidth="1"/>
    <col min="2822" max="2822" width="13.44140625" style="72" customWidth="1"/>
    <col min="2823" max="2823" width="26.33203125" style="72" customWidth="1"/>
    <col min="2824" max="2824" width="15" style="72" customWidth="1"/>
    <col min="2825" max="2825" width="22.44140625" style="72" customWidth="1"/>
    <col min="2826" max="3073" width="9.109375" style="72"/>
    <col min="3074" max="3074" width="40.5546875" style="72" customWidth="1"/>
    <col min="3075" max="3075" width="10.6640625" style="72" customWidth="1"/>
    <col min="3076" max="3076" width="31" style="72" bestFit="1" customWidth="1"/>
    <col min="3077" max="3077" width="12.88671875" style="72" customWidth="1"/>
    <col min="3078" max="3078" width="13.44140625" style="72" customWidth="1"/>
    <col min="3079" max="3079" width="26.33203125" style="72" customWidth="1"/>
    <col min="3080" max="3080" width="15" style="72" customWidth="1"/>
    <col min="3081" max="3081" width="22.44140625" style="72" customWidth="1"/>
    <col min="3082" max="3329" width="9.109375" style="72"/>
    <col min="3330" max="3330" width="40.5546875" style="72" customWidth="1"/>
    <col min="3331" max="3331" width="10.6640625" style="72" customWidth="1"/>
    <col min="3332" max="3332" width="31" style="72" bestFit="1" customWidth="1"/>
    <col min="3333" max="3333" width="12.88671875" style="72" customWidth="1"/>
    <col min="3334" max="3334" width="13.44140625" style="72" customWidth="1"/>
    <col min="3335" max="3335" width="26.33203125" style="72" customWidth="1"/>
    <col min="3336" max="3336" width="15" style="72" customWidth="1"/>
    <col min="3337" max="3337" width="22.44140625" style="72" customWidth="1"/>
    <col min="3338" max="3585" width="9.109375" style="72"/>
    <col min="3586" max="3586" width="40.5546875" style="72" customWidth="1"/>
    <col min="3587" max="3587" width="10.6640625" style="72" customWidth="1"/>
    <col min="3588" max="3588" width="31" style="72" bestFit="1" customWidth="1"/>
    <col min="3589" max="3589" width="12.88671875" style="72" customWidth="1"/>
    <col min="3590" max="3590" width="13.44140625" style="72" customWidth="1"/>
    <col min="3591" max="3591" width="26.33203125" style="72" customWidth="1"/>
    <col min="3592" max="3592" width="15" style="72" customWidth="1"/>
    <col min="3593" max="3593" width="22.44140625" style="72" customWidth="1"/>
    <col min="3594" max="3841" width="9.109375" style="72"/>
    <col min="3842" max="3842" width="40.5546875" style="72" customWidth="1"/>
    <col min="3843" max="3843" width="10.6640625" style="72" customWidth="1"/>
    <col min="3844" max="3844" width="31" style="72" bestFit="1" customWidth="1"/>
    <col min="3845" max="3845" width="12.88671875" style="72" customWidth="1"/>
    <col min="3846" max="3846" width="13.44140625" style="72" customWidth="1"/>
    <col min="3847" max="3847" width="26.33203125" style="72" customWidth="1"/>
    <col min="3848" max="3848" width="15" style="72" customWidth="1"/>
    <col min="3849" max="3849" width="22.44140625" style="72" customWidth="1"/>
    <col min="3850" max="4097" width="9.109375" style="72"/>
    <col min="4098" max="4098" width="40.5546875" style="72" customWidth="1"/>
    <col min="4099" max="4099" width="10.6640625" style="72" customWidth="1"/>
    <col min="4100" max="4100" width="31" style="72" bestFit="1" customWidth="1"/>
    <col min="4101" max="4101" width="12.88671875" style="72" customWidth="1"/>
    <col min="4102" max="4102" width="13.44140625" style="72" customWidth="1"/>
    <col min="4103" max="4103" width="26.33203125" style="72" customWidth="1"/>
    <col min="4104" max="4104" width="15" style="72" customWidth="1"/>
    <col min="4105" max="4105" width="22.44140625" style="72" customWidth="1"/>
    <col min="4106" max="4353" width="9.109375" style="72"/>
    <col min="4354" max="4354" width="40.5546875" style="72" customWidth="1"/>
    <col min="4355" max="4355" width="10.6640625" style="72" customWidth="1"/>
    <col min="4356" max="4356" width="31" style="72" bestFit="1" customWidth="1"/>
    <col min="4357" max="4357" width="12.88671875" style="72" customWidth="1"/>
    <col min="4358" max="4358" width="13.44140625" style="72" customWidth="1"/>
    <col min="4359" max="4359" width="26.33203125" style="72" customWidth="1"/>
    <col min="4360" max="4360" width="15" style="72" customWidth="1"/>
    <col min="4361" max="4361" width="22.44140625" style="72" customWidth="1"/>
    <col min="4362" max="4609" width="9.109375" style="72"/>
    <col min="4610" max="4610" width="40.5546875" style="72" customWidth="1"/>
    <col min="4611" max="4611" width="10.6640625" style="72" customWidth="1"/>
    <col min="4612" max="4612" width="31" style="72" bestFit="1" customWidth="1"/>
    <col min="4613" max="4613" width="12.88671875" style="72" customWidth="1"/>
    <col min="4614" max="4614" width="13.44140625" style="72" customWidth="1"/>
    <col min="4615" max="4615" width="26.33203125" style="72" customWidth="1"/>
    <col min="4616" max="4616" width="15" style="72" customWidth="1"/>
    <col min="4617" max="4617" width="22.44140625" style="72" customWidth="1"/>
    <col min="4618" max="4865" width="9.109375" style="72"/>
    <col min="4866" max="4866" width="40.5546875" style="72" customWidth="1"/>
    <col min="4867" max="4867" width="10.6640625" style="72" customWidth="1"/>
    <col min="4868" max="4868" width="31" style="72" bestFit="1" customWidth="1"/>
    <col min="4869" max="4869" width="12.88671875" style="72" customWidth="1"/>
    <col min="4870" max="4870" width="13.44140625" style="72" customWidth="1"/>
    <col min="4871" max="4871" width="26.33203125" style="72" customWidth="1"/>
    <col min="4872" max="4872" width="15" style="72" customWidth="1"/>
    <col min="4873" max="4873" width="22.44140625" style="72" customWidth="1"/>
    <col min="4874" max="5121" width="9.109375" style="72"/>
    <col min="5122" max="5122" width="40.5546875" style="72" customWidth="1"/>
    <col min="5123" max="5123" width="10.6640625" style="72" customWidth="1"/>
    <col min="5124" max="5124" width="31" style="72" bestFit="1" customWidth="1"/>
    <col min="5125" max="5125" width="12.88671875" style="72" customWidth="1"/>
    <col min="5126" max="5126" width="13.44140625" style="72" customWidth="1"/>
    <col min="5127" max="5127" width="26.33203125" style="72" customWidth="1"/>
    <col min="5128" max="5128" width="15" style="72" customWidth="1"/>
    <col min="5129" max="5129" width="22.44140625" style="72" customWidth="1"/>
    <col min="5130" max="5377" width="9.109375" style="72"/>
    <col min="5378" max="5378" width="40.5546875" style="72" customWidth="1"/>
    <col min="5379" max="5379" width="10.6640625" style="72" customWidth="1"/>
    <col min="5380" max="5380" width="31" style="72" bestFit="1" customWidth="1"/>
    <col min="5381" max="5381" width="12.88671875" style="72" customWidth="1"/>
    <col min="5382" max="5382" width="13.44140625" style="72" customWidth="1"/>
    <col min="5383" max="5383" width="26.33203125" style="72" customWidth="1"/>
    <col min="5384" max="5384" width="15" style="72" customWidth="1"/>
    <col min="5385" max="5385" width="22.44140625" style="72" customWidth="1"/>
    <col min="5386" max="5633" width="9.109375" style="72"/>
    <col min="5634" max="5634" width="40.5546875" style="72" customWidth="1"/>
    <col min="5635" max="5635" width="10.6640625" style="72" customWidth="1"/>
    <col min="5636" max="5636" width="31" style="72" bestFit="1" customWidth="1"/>
    <col min="5637" max="5637" width="12.88671875" style="72" customWidth="1"/>
    <col min="5638" max="5638" width="13.44140625" style="72" customWidth="1"/>
    <col min="5639" max="5639" width="26.33203125" style="72" customWidth="1"/>
    <col min="5640" max="5640" width="15" style="72" customWidth="1"/>
    <col min="5641" max="5641" width="22.44140625" style="72" customWidth="1"/>
    <col min="5642" max="5889" width="9.109375" style="72"/>
    <col min="5890" max="5890" width="40.5546875" style="72" customWidth="1"/>
    <col min="5891" max="5891" width="10.6640625" style="72" customWidth="1"/>
    <col min="5892" max="5892" width="31" style="72" bestFit="1" customWidth="1"/>
    <col min="5893" max="5893" width="12.88671875" style="72" customWidth="1"/>
    <col min="5894" max="5894" width="13.44140625" style="72" customWidth="1"/>
    <col min="5895" max="5895" width="26.33203125" style="72" customWidth="1"/>
    <col min="5896" max="5896" width="15" style="72" customWidth="1"/>
    <col min="5897" max="5897" width="22.44140625" style="72" customWidth="1"/>
    <col min="5898" max="6145" width="9.109375" style="72"/>
    <col min="6146" max="6146" width="40.5546875" style="72" customWidth="1"/>
    <col min="6147" max="6147" width="10.6640625" style="72" customWidth="1"/>
    <col min="6148" max="6148" width="31" style="72" bestFit="1" customWidth="1"/>
    <col min="6149" max="6149" width="12.88671875" style="72" customWidth="1"/>
    <col min="6150" max="6150" width="13.44140625" style="72" customWidth="1"/>
    <col min="6151" max="6151" width="26.33203125" style="72" customWidth="1"/>
    <col min="6152" max="6152" width="15" style="72" customWidth="1"/>
    <col min="6153" max="6153" width="22.44140625" style="72" customWidth="1"/>
    <col min="6154" max="6401" width="9.109375" style="72"/>
    <col min="6402" max="6402" width="40.5546875" style="72" customWidth="1"/>
    <col min="6403" max="6403" width="10.6640625" style="72" customWidth="1"/>
    <col min="6404" max="6404" width="31" style="72" bestFit="1" customWidth="1"/>
    <col min="6405" max="6405" width="12.88671875" style="72" customWidth="1"/>
    <col min="6406" max="6406" width="13.44140625" style="72" customWidth="1"/>
    <col min="6407" max="6407" width="26.33203125" style="72" customWidth="1"/>
    <col min="6408" max="6408" width="15" style="72" customWidth="1"/>
    <col min="6409" max="6409" width="22.44140625" style="72" customWidth="1"/>
    <col min="6410" max="6657" width="9.109375" style="72"/>
    <col min="6658" max="6658" width="40.5546875" style="72" customWidth="1"/>
    <col min="6659" max="6659" width="10.6640625" style="72" customWidth="1"/>
    <col min="6660" max="6660" width="31" style="72" bestFit="1" customWidth="1"/>
    <col min="6661" max="6661" width="12.88671875" style="72" customWidth="1"/>
    <col min="6662" max="6662" width="13.44140625" style="72" customWidth="1"/>
    <col min="6663" max="6663" width="26.33203125" style="72" customWidth="1"/>
    <col min="6664" max="6664" width="15" style="72" customWidth="1"/>
    <col min="6665" max="6665" width="22.44140625" style="72" customWidth="1"/>
    <col min="6666" max="6913" width="9.109375" style="72"/>
    <col min="6914" max="6914" width="40.5546875" style="72" customWidth="1"/>
    <col min="6915" max="6915" width="10.6640625" style="72" customWidth="1"/>
    <col min="6916" max="6916" width="31" style="72" bestFit="1" customWidth="1"/>
    <col min="6917" max="6917" width="12.88671875" style="72" customWidth="1"/>
    <col min="6918" max="6918" width="13.44140625" style="72" customWidth="1"/>
    <col min="6919" max="6919" width="26.33203125" style="72" customWidth="1"/>
    <col min="6920" max="6920" width="15" style="72" customWidth="1"/>
    <col min="6921" max="6921" width="22.44140625" style="72" customWidth="1"/>
    <col min="6922" max="7169" width="9.109375" style="72"/>
    <col min="7170" max="7170" width="40.5546875" style="72" customWidth="1"/>
    <col min="7171" max="7171" width="10.6640625" style="72" customWidth="1"/>
    <col min="7172" max="7172" width="31" style="72" bestFit="1" customWidth="1"/>
    <col min="7173" max="7173" width="12.88671875" style="72" customWidth="1"/>
    <col min="7174" max="7174" width="13.44140625" style="72" customWidth="1"/>
    <col min="7175" max="7175" width="26.33203125" style="72" customWidth="1"/>
    <col min="7176" max="7176" width="15" style="72" customWidth="1"/>
    <col min="7177" max="7177" width="22.44140625" style="72" customWidth="1"/>
    <col min="7178" max="7425" width="9.109375" style="72"/>
    <col min="7426" max="7426" width="40.5546875" style="72" customWidth="1"/>
    <col min="7427" max="7427" width="10.6640625" style="72" customWidth="1"/>
    <col min="7428" max="7428" width="31" style="72" bestFit="1" customWidth="1"/>
    <col min="7429" max="7429" width="12.88671875" style="72" customWidth="1"/>
    <col min="7430" max="7430" width="13.44140625" style="72" customWidth="1"/>
    <col min="7431" max="7431" width="26.33203125" style="72" customWidth="1"/>
    <col min="7432" max="7432" width="15" style="72" customWidth="1"/>
    <col min="7433" max="7433" width="22.44140625" style="72" customWidth="1"/>
    <col min="7434" max="7681" width="9.109375" style="72"/>
    <col min="7682" max="7682" width="40.5546875" style="72" customWidth="1"/>
    <col min="7683" max="7683" width="10.6640625" style="72" customWidth="1"/>
    <col min="7684" max="7684" width="31" style="72" bestFit="1" customWidth="1"/>
    <col min="7685" max="7685" width="12.88671875" style="72" customWidth="1"/>
    <col min="7686" max="7686" width="13.44140625" style="72" customWidth="1"/>
    <col min="7687" max="7687" width="26.33203125" style="72" customWidth="1"/>
    <col min="7688" max="7688" width="15" style="72" customWidth="1"/>
    <col min="7689" max="7689" width="22.44140625" style="72" customWidth="1"/>
    <col min="7690" max="7937" width="9.109375" style="72"/>
    <col min="7938" max="7938" width="40.5546875" style="72" customWidth="1"/>
    <col min="7939" max="7939" width="10.6640625" style="72" customWidth="1"/>
    <col min="7940" max="7940" width="31" style="72" bestFit="1" customWidth="1"/>
    <col min="7941" max="7941" width="12.88671875" style="72" customWidth="1"/>
    <col min="7942" max="7942" width="13.44140625" style="72" customWidth="1"/>
    <col min="7943" max="7943" width="26.33203125" style="72" customWidth="1"/>
    <col min="7944" max="7944" width="15" style="72" customWidth="1"/>
    <col min="7945" max="7945" width="22.44140625" style="72" customWidth="1"/>
    <col min="7946" max="8193" width="9.109375" style="72"/>
    <col min="8194" max="8194" width="40.5546875" style="72" customWidth="1"/>
    <col min="8195" max="8195" width="10.6640625" style="72" customWidth="1"/>
    <col min="8196" max="8196" width="31" style="72" bestFit="1" customWidth="1"/>
    <col min="8197" max="8197" width="12.88671875" style="72" customWidth="1"/>
    <col min="8198" max="8198" width="13.44140625" style="72" customWidth="1"/>
    <col min="8199" max="8199" width="26.33203125" style="72" customWidth="1"/>
    <col min="8200" max="8200" width="15" style="72" customWidth="1"/>
    <col min="8201" max="8201" width="22.44140625" style="72" customWidth="1"/>
    <col min="8202" max="8449" width="9.109375" style="72"/>
    <col min="8450" max="8450" width="40.5546875" style="72" customWidth="1"/>
    <col min="8451" max="8451" width="10.6640625" style="72" customWidth="1"/>
    <col min="8452" max="8452" width="31" style="72" bestFit="1" customWidth="1"/>
    <col min="8453" max="8453" width="12.88671875" style="72" customWidth="1"/>
    <col min="8454" max="8454" width="13.44140625" style="72" customWidth="1"/>
    <col min="8455" max="8455" width="26.33203125" style="72" customWidth="1"/>
    <col min="8456" max="8456" width="15" style="72" customWidth="1"/>
    <col min="8457" max="8457" width="22.44140625" style="72" customWidth="1"/>
    <col min="8458" max="8705" width="9.109375" style="72"/>
    <col min="8706" max="8706" width="40.5546875" style="72" customWidth="1"/>
    <col min="8707" max="8707" width="10.6640625" style="72" customWidth="1"/>
    <col min="8708" max="8708" width="31" style="72" bestFit="1" customWidth="1"/>
    <col min="8709" max="8709" width="12.88671875" style="72" customWidth="1"/>
    <col min="8710" max="8710" width="13.44140625" style="72" customWidth="1"/>
    <col min="8711" max="8711" width="26.33203125" style="72" customWidth="1"/>
    <col min="8712" max="8712" width="15" style="72" customWidth="1"/>
    <col min="8713" max="8713" width="22.44140625" style="72" customWidth="1"/>
    <col min="8714" max="8961" width="9.109375" style="72"/>
    <col min="8962" max="8962" width="40.5546875" style="72" customWidth="1"/>
    <col min="8963" max="8963" width="10.6640625" style="72" customWidth="1"/>
    <col min="8964" max="8964" width="31" style="72" bestFit="1" customWidth="1"/>
    <col min="8965" max="8965" width="12.88671875" style="72" customWidth="1"/>
    <col min="8966" max="8966" width="13.44140625" style="72" customWidth="1"/>
    <col min="8967" max="8967" width="26.33203125" style="72" customWidth="1"/>
    <col min="8968" max="8968" width="15" style="72" customWidth="1"/>
    <col min="8969" max="8969" width="22.44140625" style="72" customWidth="1"/>
    <col min="8970" max="9217" width="9.109375" style="72"/>
    <col min="9218" max="9218" width="40.5546875" style="72" customWidth="1"/>
    <col min="9219" max="9219" width="10.6640625" style="72" customWidth="1"/>
    <col min="9220" max="9220" width="31" style="72" bestFit="1" customWidth="1"/>
    <col min="9221" max="9221" width="12.88671875" style="72" customWidth="1"/>
    <col min="9222" max="9222" width="13.44140625" style="72" customWidth="1"/>
    <col min="9223" max="9223" width="26.33203125" style="72" customWidth="1"/>
    <col min="9224" max="9224" width="15" style="72" customWidth="1"/>
    <col min="9225" max="9225" width="22.44140625" style="72" customWidth="1"/>
    <col min="9226" max="9473" width="9.109375" style="72"/>
    <col min="9474" max="9474" width="40.5546875" style="72" customWidth="1"/>
    <col min="9475" max="9475" width="10.6640625" style="72" customWidth="1"/>
    <col min="9476" max="9476" width="31" style="72" bestFit="1" customWidth="1"/>
    <col min="9477" max="9477" width="12.88671875" style="72" customWidth="1"/>
    <col min="9478" max="9478" width="13.44140625" style="72" customWidth="1"/>
    <col min="9479" max="9479" width="26.33203125" style="72" customWidth="1"/>
    <col min="9480" max="9480" width="15" style="72" customWidth="1"/>
    <col min="9481" max="9481" width="22.44140625" style="72" customWidth="1"/>
    <col min="9482" max="9729" width="9.109375" style="72"/>
    <col min="9730" max="9730" width="40.5546875" style="72" customWidth="1"/>
    <col min="9731" max="9731" width="10.6640625" style="72" customWidth="1"/>
    <col min="9732" max="9732" width="31" style="72" bestFit="1" customWidth="1"/>
    <col min="9733" max="9733" width="12.88671875" style="72" customWidth="1"/>
    <col min="9734" max="9734" width="13.44140625" style="72" customWidth="1"/>
    <col min="9735" max="9735" width="26.33203125" style="72" customWidth="1"/>
    <col min="9736" max="9736" width="15" style="72" customWidth="1"/>
    <col min="9737" max="9737" width="22.44140625" style="72" customWidth="1"/>
    <col min="9738" max="9985" width="9.109375" style="72"/>
    <col min="9986" max="9986" width="40.5546875" style="72" customWidth="1"/>
    <col min="9987" max="9987" width="10.6640625" style="72" customWidth="1"/>
    <col min="9988" max="9988" width="31" style="72" bestFit="1" customWidth="1"/>
    <col min="9989" max="9989" width="12.88671875" style="72" customWidth="1"/>
    <col min="9990" max="9990" width="13.44140625" style="72" customWidth="1"/>
    <col min="9991" max="9991" width="26.33203125" style="72" customWidth="1"/>
    <col min="9992" max="9992" width="15" style="72" customWidth="1"/>
    <col min="9993" max="9993" width="22.44140625" style="72" customWidth="1"/>
    <col min="9994" max="10241" width="9.109375" style="72"/>
    <col min="10242" max="10242" width="40.5546875" style="72" customWidth="1"/>
    <col min="10243" max="10243" width="10.6640625" style="72" customWidth="1"/>
    <col min="10244" max="10244" width="31" style="72" bestFit="1" customWidth="1"/>
    <col min="10245" max="10245" width="12.88671875" style="72" customWidth="1"/>
    <col min="10246" max="10246" width="13.44140625" style="72" customWidth="1"/>
    <col min="10247" max="10247" width="26.33203125" style="72" customWidth="1"/>
    <col min="10248" max="10248" width="15" style="72" customWidth="1"/>
    <col min="10249" max="10249" width="22.44140625" style="72" customWidth="1"/>
    <col min="10250" max="10497" width="9.109375" style="72"/>
    <col min="10498" max="10498" width="40.5546875" style="72" customWidth="1"/>
    <col min="10499" max="10499" width="10.6640625" style="72" customWidth="1"/>
    <col min="10500" max="10500" width="31" style="72" bestFit="1" customWidth="1"/>
    <col min="10501" max="10501" width="12.88671875" style="72" customWidth="1"/>
    <col min="10502" max="10502" width="13.44140625" style="72" customWidth="1"/>
    <col min="10503" max="10503" width="26.33203125" style="72" customWidth="1"/>
    <col min="10504" max="10504" width="15" style="72" customWidth="1"/>
    <col min="10505" max="10505" width="22.44140625" style="72" customWidth="1"/>
    <col min="10506" max="10753" width="9.109375" style="72"/>
    <col min="10754" max="10754" width="40.5546875" style="72" customWidth="1"/>
    <col min="10755" max="10755" width="10.6640625" style="72" customWidth="1"/>
    <col min="10756" max="10756" width="31" style="72" bestFit="1" customWidth="1"/>
    <col min="10757" max="10757" width="12.88671875" style="72" customWidth="1"/>
    <col min="10758" max="10758" width="13.44140625" style="72" customWidth="1"/>
    <col min="10759" max="10759" width="26.33203125" style="72" customWidth="1"/>
    <col min="10760" max="10760" width="15" style="72" customWidth="1"/>
    <col min="10761" max="10761" width="22.44140625" style="72" customWidth="1"/>
    <col min="10762" max="11009" width="9.109375" style="72"/>
    <col min="11010" max="11010" width="40.5546875" style="72" customWidth="1"/>
    <col min="11011" max="11011" width="10.6640625" style="72" customWidth="1"/>
    <col min="11012" max="11012" width="31" style="72" bestFit="1" customWidth="1"/>
    <col min="11013" max="11013" width="12.88671875" style="72" customWidth="1"/>
    <col min="11014" max="11014" width="13.44140625" style="72" customWidth="1"/>
    <col min="11015" max="11015" width="26.33203125" style="72" customWidth="1"/>
    <col min="11016" max="11016" width="15" style="72" customWidth="1"/>
    <col min="11017" max="11017" width="22.44140625" style="72" customWidth="1"/>
    <col min="11018" max="11265" width="9.109375" style="72"/>
    <col min="11266" max="11266" width="40.5546875" style="72" customWidth="1"/>
    <col min="11267" max="11267" width="10.6640625" style="72" customWidth="1"/>
    <col min="11268" max="11268" width="31" style="72" bestFit="1" customWidth="1"/>
    <col min="11269" max="11269" width="12.88671875" style="72" customWidth="1"/>
    <col min="11270" max="11270" width="13.44140625" style="72" customWidth="1"/>
    <col min="11271" max="11271" width="26.33203125" style="72" customWidth="1"/>
    <col min="11272" max="11272" width="15" style="72" customWidth="1"/>
    <col min="11273" max="11273" width="22.44140625" style="72" customWidth="1"/>
    <col min="11274" max="11521" width="9.109375" style="72"/>
    <col min="11522" max="11522" width="40.5546875" style="72" customWidth="1"/>
    <col min="11523" max="11523" width="10.6640625" style="72" customWidth="1"/>
    <col min="11524" max="11524" width="31" style="72" bestFit="1" customWidth="1"/>
    <col min="11525" max="11525" width="12.88671875" style="72" customWidth="1"/>
    <col min="11526" max="11526" width="13.44140625" style="72" customWidth="1"/>
    <col min="11527" max="11527" width="26.33203125" style="72" customWidth="1"/>
    <col min="11528" max="11528" width="15" style="72" customWidth="1"/>
    <col min="11529" max="11529" width="22.44140625" style="72" customWidth="1"/>
    <col min="11530" max="11777" width="9.109375" style="72"/>
    <col min="11778" max="11778" width="40.5546875" style="72" customWidth="1"/>
    <col min="11779" max="11779" width="10.6640625" style="72" customWidth="1"/>
    <col min="11780" max="11780" width="31" style="72" bestFit="1" customWidth="1"/>
    <col min="11781" max="11781" width="12.88671875" style="72" customWidth="1"/>
    <col min="11782" max="11782" width="13.44140625" style="72" customWidth="1"/>
    <col min="11783" max="11783" width="26.33203125" style="72" customWidth="1"/>
    <col min="11784" max="11784" width="15" style="72" customWidth="1"/>
    <col min="11785" max="11785" width="22.44140625" style="72" customWidth="1"/>
    <col min="11786" max="12033" width="9.109375" style="72"/>
    <col min="12034" max="12034" width="40.5546875" style="72" customWidth="1"/>
    <col min="12035" max="12035" width="10.6640625" style="72" customWidth="1"/>
    <col min="12036" max="12036" width="31" style="72" bestFit="1" customWidth="1"/>
    <col min="12037" max="12037" width="12.88671875" style="72" customWidth="1"/>
    <col min="12038" max="12038" width="13.44140625" style="72" customWidth="1"/>
    <col min="12039" max="12039" width="26.33203125" style="72" customWidth="1"/>
    <col min="12040" max="12040" width="15" style="72" customWidth="1"/>
    <col min="12041" max="12041" width="22.44140625" style="72" customWidth="1"/>
    <col min="12042" max="12289" width="9.109375" style="72"/>
    <col min="12290" max="12290" width="40.5546875" style="72" customWidth="1"/>
    <col min="12291" max="12291" width="10.6640625" style="72" customWidth="1"/>
    <col min="12292" max="12292" width="31" style="72" bestFit="1" customWidth="1"/>
    <col min="12293" max="12293" width="12.88671875" style="72" customWidth="1"/>
    <col min="12294" max="12294" width="13.44140625" style="72" customWidth="1"/>
    <col min="12295" max="12295" width="26.33203125" style="72" customWidth="1"/>
    <col min="12296" max="12296" width="15" style="72" customWidth="1"/>
    <col min="12297" max="12297" width="22.44140625" style="72" customWidth="1"/>
    <col min="12298" max="12545" width="9.109375" style="72"/>
    <col min="12546" max="12546" width="40.5546875" style="72" customWidth="1"/>
    <col min="12547" max="12547" width="10.6640625" style="72" customWidth="1"/>
    <col min="12548" max="12548" width="31" style="72" bestFit="1" customWidth="1"/>
    <col min="12549" max="12549" width="12.88671875" style="72" customWidth="1"/>
    <col min="12550" max="12550" width="13.44140625" style="72" customWidth="1"/>
    <col min="12551" max="12551" width="26.33203125" style="72" customWidth="1"/>
    <col min="12552" max="12552" width="15" style="72" customWidth="1"/>
    <col min="12553" max="12553" width="22.44140625" style="72" customWidth="1"/>
    <col min="12554" max="12801" width="9.109375" style="72"/>
    <col min="12802" max="12802" width="40.5546875" style="72" customWidth="1"/>
    <col min="12803" max="12803" width="10.6640625" style="72" customWidth="1"/>
    <col min="12804" max="12804" width="31" style="72" bestFit="1" customWidth="1"/>
    <col min="12805" max="12805" width="12.88671875" style="72" customWidth="1"/>
    <col min="12806" max="12806" width="13.44140625" style="72" customWidth="1"/>
    <col min="12807" max="12807" width="26.33203125" style="72" customWidth="1"/>
    <col min="12808" max="12808" width="15" style="72" customWidth="1"/>
    <col min="12809" max="12809" width="22.44140625" style="72" customWidth="1"/>
    <col min="12810" max="13057" width="9.109375" style="72"/>
    <col min="13058" max="13058" width="40.5546875" style="72" customWidth="1"/>
    <col min="13059" max="13059" width="10.6640625" style="72" customWidth="1"/>
    <col min="13060" max="13060" width="31" style="72" bestFit="1" customWidth="1"/>
    <col min="13061" max="13061" width="12.88671875" style="72" customWidth="1"/>
    <col min="13062" max="13062" width="13.44140625" style="72" customWidth="1"/>
    <col min="13063" max="13063" width="26.33203125" style="72" customWidth="1"/>
    <col min="13064" max="13064" width="15" style="72" customWidth="1"/>
    <col min="13065" max="13065" width="22.44140625" style="72" customWidth="1"/>
    <col min="13066" max="13313" width="9.109375" style="72"/>
    <col min="13314" max="13314" width="40.5546875" style="72" customWidth="1"/>
    <col min="13315" max="13315" width="10.6640625" style="72" customWidth="1"/>
    <col min="13316" max="13316" width="31" style="72" bestFit="1" customWidth="1"/>
    <col min="13317" max="13317" width="12.88671875" style="72" customWidth="1"/>
    <col min="13318" max="13318" width="13.44140625" style="72" customWidth="1"/>
    <col min="13319" max="13319" width="26.33203125" style="72" customWidth="1"/>
    <col min="13320" max="13320" width="15" style="72" customWidth="1"/>
    <col min="13321" max="13321" width="22.44140625" style="72" customWidth="1"/>
    <col min="13322" max="13569" width="9.109375" style="72"/>
    <col min="13570" max="13570" width="40.5546875" style="72" customWidth="1"/>
    <col min="13571" max="13571" width="10.6640625" style="72" customWidth="1"/>
    <col min="13572" max="13572" width="31" style="72" bestFit="1" customWidth="1"/>
    <col min="13573" max="13573" width="12.88671875" style="72" customWidth="1"/>
    <col min="13574" max="13574" width="13.44140625" style="72" customWidth="1"/>
    <col min="13575" max="13575" width="26.33203125" style="72" customWidth="1"/>
    <col min="13576" max="13576" width="15" style="72" customWidth="1"/>
    <col min="13577" max="13577" width="22.44140625" style="72" customWidth="1"/>
    <col min="13578" max="13825" width="9.109375" style="72"/>
    <col min="13826" max="13826" width="40.5546875" style="72" customWidth="1"/>
    <col min="13827" max="13827" width="10.6640625" style="72" customWidth="1"/>
    <col min="13828" max="13828" width="31" style="72" bestFit="1" customWidth="1"/>
    <col min="13829" max="13829" width="12.88671875" style="72" customWidth="1"/>
    <col min="13830" max="13830" width="13.44140625" style="72" customWidth="1"/>
    <col min="13831" max="13831" width="26.33203125" style="72" customWidth="1"/>
    <col min="13832" max="13832" width="15" style="72" customWidth="1"/>
    <col min="13833" max="13833" width="22.44140625" style="72" customWidth="1"/>
    <col min="13834" max="14081" width="9.109375" style="72"/>
    <col min="14082" max="14082" width="40.5546875" style="72" customWidth="1"/>
    <col min="14083" max="14083" width="10.6640625" style="72" customWidth="1"/>
    <col min="14084" max="14084" width="31" style="72" bestFit="1" customWidth="1"/>
    <col min="14085" max="14085" width="12.88671875" style="72" customWidth="1"/>
    <col min="14086" max="14086" width="13.44140625" style="72" customWidth="1"/>
    <col min="14087" max="14087" width="26.33203125" style="72" customWidth="1"/>
    <col min="14088" max="14088" width="15" style="72" customWidth="1"/>
    <col min="14089" max="14089" width="22.44140625" style="72" customWidth="1"/>
    <col min="14090" max="14337" width="9.109375" style="72"/>
    <col min="14338" max="14338" width="40.5546875" style="72" customWidth="1"/>
    <col min="14339" max="14339" width="10.6640625" style="72" customWidth="1"/>
    <col min="14340" max="14340" width="31" style="72" bestFit="1" customWidth="1"/>
    <col min="14341" max="14341" width="12.88671875" style="72" customWidth="1"/>
    <col min="14342" max="14342" width="13.44140625" style="72" customWidth="1"/>
    <col min="14343" max="14343" width="26.33203125" style="72" customWidth="1"/>
    <col min="14344" max="14344" width="15" style="72" customWidth="1"/>
    <col min="14345" max="14345" width="22.44140625" style="72" customWidth="1"/>
    <col min="14346" max="14593" width="9.109375" style="72"/>
    <col min="14594" max="14594" width="40.5546875" style="72" customWidth="1"/>
    <col min="14595" max="14595" width="10.6640625" style="72" customWidth="1"/>
    <col min="14596" max="14596" width="31" style="72" bestFit="1" customWidth="1"/>
    <col min="14597" max="14597" width="12.88671875" style="72" customWidth="1"/>
    <col min="14598" max="14598" width="13.44140625" style="72" customWidth="1"/>
    <col min="14599" max="14599" width="26.33203125" style="72" customWidth="1"/>
    <col min="14600" max="14600" width="15" style="72" customWidth="1"/>
    <col min="14601" max="14601" width="22.44140625" style="72" customWidth="1"/>
    <col min="14602" max="14849" width="9.109375" style="72"/>
    <col min="14850" max="14850" width="40.5546875" style="72" customWidth="1"/>
    <col min="14851" max="14851" width="10.6640625" style="72" customWidth="1"/>
    <col min="14852" max="14852" width="31" style="72" bestFit="1" customWidth="1"/>
    <col min="14853" max="14853" width="12.88671875" style="72" customWidth="1"/>
    <col min="14854" max="14854" width="13.44140625" style="72" customWidth="1"/>
    <col min="14855" max="14855" width="26.33203125" style="72" customWidth="1"/>
    <col min="14856" max="14856" width="15" style="72" customWidth="1"/>
    <col min="14857" max="14857" width="22.44140625" style="72" customWidth="1"/>
    <col min="14858" max="15105" width="9.109375" style="72"/>
    <col min="15106" max="15106" width="40.5546875" style="72" customWidth="1"/>
    <col min="15107" max="15107" width="10.6640625" style="72" customWidth="1"/>
    <col min="15108" max="15108" width="31" style="72" bestFit="1" customWidth="1"/>
    <col min="15109" max="15109" width="12.88671875" style="72" customWidth="1"/>
    <col min="15110" max="15110" width="13.44140625" style="72" customWidth="1"/>
    <col min="15111" max="15111" width="26.33203125" style="72" customWidth="1"/>
    <col min="15112" max="15112" width="15" style="72" customWidth="1"/>
    <col min="15113" max="15113" width="22.44140625" style="72" customWidth="1"/>
    <col min="15114" max="15361" width="9.109375" style="72"/>
    <col min="15362" max="15362" width="40.5546875" style="72" customWidth="1"/>
    <col min="15363" max="15363" width="10.6640625" style="72" customWidth="1"/>
    <col min="15364" max="15364" width="31" style="72" bestFit="1" customWidth="1"/>
    <col min="15365" max="15365" width="12.88671875" style="72" customWidth="1"/>
    <col min="15366" max="15366" width="13.44140625" style="72" customWidth="1"/>
    <col min="15367" max="15367" width="26.33203125" style="72" customWidth="1"/>
    <col min="15368" max="15368" width="15" style="72" customWidth="1"/>
    <col min="15369" max="15369" width="22.44140625" style="72" customWidth="1"/>
    <col min="15370" max="15617" width="9.109375" style="72"/>
    <col min="15618" max="15618" width="40.5546875" style="72" customWidth="1"/>
    <col min="15619" max="15619" width="10.6640625" style="72" customWidth="1"/>
    <col min="15620" max="15620" width="31" style="72" bestFit="1" customWidth="1"/>
    <col min="15621" max="15621" width="12.88671875" style="72" customWidth="1"/>
    <col min="15622" max="15622" width="13.44140625" style="72" customWidth="1"/>
    <col min="15623" max="15623" width="26.33203125" style="72" customWidth="1"/>
    <col min="15624" max="15624" width="15" style="72" customWidth="1"/>
    <col min="15625" max="15625" width="22.44140625" style="72" customWidth="1"/>
    <col min="15626" max="15873" width="9.109375" style="72"/>
    <col min="15874" max="15874" width="40.5546875" style="72" customWidth="1"/>
    <col min="15875" max="15875" width="10.6640625" style="72" customWidth="1"/>
    <col min="15876" max="15876" width="31" style="72" bestFit="1" customWidth="1"/>
    <col min="15877" max="15877" width="12.88671875" style="72" customWidth="1"/>
    <col min="15878" max="15878" width="13.44140625" style="72" customWidth="1"/>
    <col min="15879" max="15879" width="26.33203125" style="72" customWidth="1"/>
    <col min="15880" max="15880" width="15" style="72" customWidth="1"/>
    <col min="15881" max="15881" width="22.44140625" style="72" customWidth="1"/>
    <col min="15882" max="16129" width="9.109375" style="72"/>
    <col min="16130" max="16130" width="40.5546875" style="72" customWidth="1"/>
    <col min="16131" max="16131" width="10.6640625" style="72" customWidth="1"/>
    <col min="16132" max="16132" width="31" style="72" bestFit="1" customWidth="1"/>
    <col min="16133" max="16133" width="12.88671875" style="72" customWidth="1"/>
    <col min="16134" max="16134" width="13.44140625" style="72" customWidth="1"/>
    <col min="16135" max="16135" width="26.33203125" style="72" customWidth="1"/>
    <col min="16136" max="16136" width="15" style="72" customWidth="1"/>
    <col min="16137" max="16137" width="22.44140625" style="72" customWidth="1"/>
    <col min="16138" max="16384" width="9.109375" style="72"/>
  </cols>
  <sheetData>
    <row r="1" spans="2:11" x14ac:dyDescent="0.25">
      <c r="B1" s="71" t="s">
        <v>1664</v>
      </c>
      <c r="H1" s="69"/>
      <c r="I1" s="70"/>
      <c r="J1" s="71"/>
    </row>
    <row r="2" spans="2:11" x14ac:dyDescent="0.25">
      <c r="B2" s="72" t="s">
        <v>1665</v>
      </c>
      <c r="H2" s="69"/>
      <c r="I2" s="70"/>
      <c r="J2" s="71"/>
    </row>
    <row r="3" spans="2:11" x14ac:dyDescent="0.25">
      <c r="B3" s="490" t="s">
        <v>1667</v>
      </c>
      <c r="H3" s="69"/>
      <c r="K3" s="71"/>
    </row>
    <row r="4" spans="2:11" x14ac:dyDescent="0.25">
      <c r="B4" s="490"/>
      <c r="H4" s="69"/>
      <c r="K4" s="71"/>
    </row>
    <row r="5" spans="2:11" x14ac:dyDescent="0.25">
      <c r="B5" s="465" t="s">
        <v>1572</v>
      </c>
    </row>
    <row r="6" spans="2:11" ht="16.2" hidden="1" customHeight="1" outlineLevel="1" x14ac:dyDescent="0.25">
      <c r="B6" s="491" t="str">
        <f>INDEX('Salary and Cost Data'!$AF$2:$AJ$2,MATCH(B5,'Salary and Cost Data'!$AF$5:$AJ$5,0))&amp;" Revenue"</f>
        <v>FY 2024-25 Revenue</v>
      </c>
      <c r="C6" s="615" t="s">
        <v>1668</v>
      </c>
      <c r="D6" s="616"/>
      <c r="E6" s="617"/>
      <c r="F6" s="618" t="s">
        <v>1669</v>
      </c>
      <c r="G6" s="619"/>
      <c r="H6" s="620"/>
      <c r="I6" s="468" t="s">
        <v>1670</v>
      </c>
      <c r="J6" s="492" t="s">
        <v>1686</v>
      </c>
    </row>
    <row r="7" spans="2:11" ht="16.2" hidden="1" customHeight="1" outlineLevel="1" x14ac:dyDescent="0.25">
      <c r="B7" s="469" t="s">
        <v>1671</v>
      </c>
      <c r="C7" s="493" t="s">
        <v>1672</v>
      </c>
      <c r="D7" s="494" t="s">
        <v>1673</v>
      </c>
      <c r="E7" s="495" t="s">
        <v>63</v>
      </c>
      <c r="F7" s="496" t="s">
        <v>1672</v>
      </c>
      <c r="G7" s="497" t="s">
        <v>1673</v>
      </c>
      <c r="H7" s="498" t="s">
        <v>63</v>
      </c>
      <c r="I7" s="499" t="s">
        <v>1674</v>
      </c>
      <c r="J7" s="469" t="s">
        <v>1835</v>
      </c>
    </row>
    <row r="8" spans="2:11" ht="16.2" hidden="1" customHeight="1" outlineLevel="1" x14ac:dyDescent="0.25">
      <c r="B8" s="500"/>
      <c r="C8" s="501"/>
      <c r="D8" s="502"/>
      <c r="E8" s="503">
        <f>C8*D8</f>
        <v>0</v>
      </c>
      <c r="F8" s="504"/>
      <c r="G8" s="505"/>
      <c r="H8" s="506">
        <f>F8*G8</f>
        <v>0</v>
      </c>
      <c r="I8" s="507">
        <f>H8-E8</f>
        <v>0</v>
      </c>
      <c r="J8" s="508"/>
    </row>
    <row r="9" spans="2:11" ht="16.2" hidden="1" customHeight="1" outlineLevel="1" x14ac:dyDescent="0.25">
      <c r="B9" s="509"/>
      <c r="C9" s="510"/>
      <c r="D9" s="511"/>
      <c r="E9" s="512">
        <f>C9*D9</f>
        <v>0</v>
      </c>
      <c r="F9" s="513"/>
      <c r="G9" s="514"/>
      <c r="H9" s="515">
        <f>F9*G9</f>
        <v>0</v>
      </c>
      <c r="I9" s="516">
        <f>H9-E9</f>
        <v>0</v>
      </c>
      <c r="J9" s="517"/>
    </row>
    <row r="10" spans="2:11" ht="16.2" hidden="1" customHeight="1" outlineLevel="1" x14ac:dyDescent="0.25">
      <c r="B10" s="509"/>
      <c r="C10" s="510"/>
      <c r="D10" s="511"/>
      <c r="E10" s="512">
        <f>C10*D10</f>
        <v>0</v>
      </c>
      <c r="F10" s="513"/>
      <c r="G10" s="514"/>
      <c r="H10" s="515">
        <f>F10*G10</f>
        <v>0</v>
      </c>
      <c r="I10" s="516">
        <f>H10-E10</f>
        <v>0</v>
      </c>
      <c r="J10" s="517"/>
    </row>
    <row r="11" spans="2:11" ht="16.2" hidden="1" customHeight="1" outlineLevel="1" thickBot="1" x14ac:dyDescent="0.3">
      <c r="B11" s="518"/>
      <c r="C11" s="519"/>
      <c r="D11" s="520"/>
      <c r="E11" s="521">
        <f>C11*D11</f>
        <v>0</v>
      </c>
      <c r="F11" s="522"/>
      <c r="G11" s="523"/>
      <c r="H11" s="524">
        <f>F11*G11</f>
        <v>0</v>
      </c>
      <c r="I11" s="525">
        <f>H11-E11</f>
        <v>0</v>
      </c>
      <c r="J11" s="526"/>
    </row>
    <row r="12" spans="2:11" ht="16.2" hidden="1" customHeight="1" outlineLevel="1" thickTop="1" x14ac:dyDescent="0.25">
      <c r="B12" s="470" t="s">
        <v>1675</v>
      </c>
      <c r="C12" s="471"/>
      <c r="D12" s="472">
        <f>SUM(D8:D11)</f>
        <v>0</v>
      </c>
      <c r="E12" s="473">
        <f>SUM(E8:E11)</f>
        <v>0</v>
      </c>
      <c r="F12" s="474"/>
      <c r="G12" s="475">
        <f>SUM(G8:G11)</f>
        <v>0</v>
      </c>
      <c r="H12" s="473">
        <f>SUM(H8:H11)</f>
        <v>0</v>
      </c>
      <c r="I12" s="476">
        <f>SUM(I8:I11)</f>
        <v>0</v>
      </c>
      <c r="J12" s="527"/>
    </row>
    <row r="13" spans="2:11" hidden="1" outlineLevel="1" x14ac:dyDescent="0.25">
      <c r="B13" s="70"/>
    </row>
    <row r="14" spans="2:11" collapsed="1" x14ac:dyDescent="0.25">
      <c r="B14" s="70"/>
    </row>
    <row r="15" spans="2:11" ht="18.600000000000001" customHeight="1" x14ac:dyDescent="0.25">
      <c r="B15" s="465" t="s">
        <v>1573</v>
      </c>
    </row>
    <row r="16" spans="2:11" ht="16.2" customHeight="1" x14ac:dyDescent="0.25">
      <c r="B16" s="491" t="str">
        <f>INDEX('Salary and Cost Data'!$AF$2:$AJ$2,MATCH(B15,'Salary and Cost Data'!$AF$5:$AJ$5,0))&amp;" Revenue"</f>
        <v>FY 2025-26 Revenue</v>
      </c>
      <c r="C16" s="615" t="s">
        <v>1668</v>
      </c>
      <c r="D16" s="616"/>
      <c r="E16" s="617"/>
      <c r="F16" s="618" t="s">
        <v>1669</v>
      </c>
      <c r="G16" s="619"/>
      <c r="H16" s="620"/>
      <c r="I16" s="468" t="s">
        <v>1670</v>
      </c>
      <c r="J16" s="492" t="s">
        <v>1686</v>
      </c>
    </row>
    <row r="17" spans="2:10" ht="16.2" customHeight="1" x14ac:dyDescent="0.25">
      <c r="B17" s="469" t="s">
        <v>1671</v>
      </c>
      <c r="C17" s="493" t="s">
        <v>1672</v>
      </c>
      <c r="D17" s="494" t="s">
        <v>1673</v>
      </c>
      <c r="E17" s="495" t="s">
        <v>63</v>
      </c>
      <c r="F17" s="496" t="s">
        <v>1672</v>
      </c>
      <c r="G17" s="497" t="s">
        <v>1673</v>
      </c>
      <c r="H17" s="498" t="s">
        <v>63</v>
      </c>
      <c r="I17" s="499" t="s">
        <v>1674</v>
      </c>
      <c r="J17" s="469" t="s">
        <v>1835</v>
      </c>
    </row>
    <row r="18" spans="2:10" ht="16.2" customHeight="1" x14ac:dyDescent="0.25">
      <c r="B18" s="500"/>
      <c r="C18" s="501"/>
      <c r="D18" s="502"/>
      <c r="E18" s="503">
        <f>C18*D18</f>
        <v>0</v>
      </c>
      <c r="F18" s="504"/>
      <c r="G18" s="505"/>
      <c r="H18" s="506">
        <f>F18*G18</f>
        <v>0</v>
      </c>
      <c r="I18" s="507">
        <f>H18-E18</f>
        <v>0</v>
      </c>
      <c r="J18" s="508"/>
    </row>
    <row r="19" spans="2:10" ht="16.2" customHeight="1" x14ac:dyDescent="0.25">
      <c r="B19" s="509"/>
      <c r="C19" s="510"/>
      <c r="D19" s="511"/>
      <c r="E19" s="512">
        <f>C19*D19</f>
        <v>0</v>
      </c>
      <c r="F19" s="513"/>
      <c r="G19" s="514"/>
      <c r="H19" s="515">
        <f>F19*G19</f>
        <v>0</v>
      </c>
      <c r="I19" s="516">
        <f>H19-E19</f>
        <v>0</v>
      </c>
      <c r="J19" s="517"/>
    </row>
    <row r="20" spans="2:10" ht="16.2" customHeight="1" x14ac:dyDescent="0.25">
      <c r="B20" s="509"/>
      <c r="C20" s="510"/>
      <c r="D20" s="511"/>
      <c r="E20" s="512">
        <f>C20*D20</f>
        <v>0</v>
      </c>
      <c r="F20" s="513"/>
      <c r="G20" s="514"/>
      <c r="H20" s="515">
        <f>F20*G20</f>
        <v>0</v>
      </c>
      <c r="I20" s="516">
        <f>H20-E20</f>
        <v>0</v>
      </c>
      <c r="J20" s="517"/>
    </row>
    <row r="21" spans="2:10" ht="16.2" customHeight="1" thickBot="1" x14ac:dyDescent="0.3">
      <c r="B21" s="518"/>
      <c r="C21" s="519"/>
      <c r="D21" s="520"/>
      <c r="E21" s="521">
        <f>C21*D21</f>
        <v>0</v>
      </c>
      <c r="F21" s="522"/>
      <c r="G21" s="523"/>
      <c r="H21" s="524">
        <f>F21*G21</f>
        <v>0</v>
      </c>
      <c r="I21" s="525">
        <f>H21-E21</f>
        <v>0</v>
      </c>
      <c r="J21" s="526"/>
    </row>
    <row r="22" spans="2:10" ht="16.2" customHeight="1" thickTop="1" x14ac:dyDescent="0.25">
      <c r="B22" s="470" t="s">
        <v>1675</v>
      </c>
      <c r="C22" s="471"/>
      <c r="D22" s="472">
        <f>SUM(D18:D21)</f>
        <v>0</v>
      </c>
      <c r="E22" s="473">
        <f>SUM(E18:E21)</f>
        <v>0</v>
      </c>
      <c r="F22" s="474"/>
      <c r="G22" s="475">
        <f>SUM(G18:G21)</f>
        <v>0</v>
      </c>
      <c r="H22" s="473">
        <f>SUM(H18:H21)</f>
        <v>0</v>
      </c>
      <c r="I22" s="476">
        <f>SUM(I18:I21)</f>
        <v>0</v>
      </c>
      <c r="J22" s="527"/>
    </row>
    <row r="25" spans="2:10" x14ac:dyDescent="0.25">
      <c r="B25" s="465" t="s">
        <v>1574</v>
      </c>
    </row>
    <row r="26" spans="2:10" ht="16.2" customHeight="1" x14ac:dyDescent="0.25">
      <c r="B26" s="491" t="str">
        <f>INDEX('Salary and Cost Data'!$AF$2:$AJ$2,MATCH(B25,'Salary and Cost Data'!$AF$5:$AJ$5,0))&amp;" Revenue"</f>
        <v>FY 2026-27 Revenue</v>
      </c>
      <c r="C26" s="615" t="s">
        <v>1668</v>
      </c>
      <c r="D26" s="616"/>
      <c r="E26" s="617"/>
      <c r="F26" s="618" t="s">
        <v>1669</v>
      </c>
      <c r="G26" s="619"/>
      <c r="H26" s="620"/>
      <c r="I26" s="468" t="s">
        <v>1670</v>
      </c>
      <c r="J26" s="492" t="s">
        <v>1686</v>
      </c>
    </row>
    <row r="27" spans="2:10" ht="16.2" customHeight="1" x14ac:dyDescent="0.25">
      <c r="B27" s="469" t="s">
        <v>1671</v>
      </c>
      <c r="C27" s="493" t="s">
        <v>1672</v>
      </c>
      <c r="D27" s="494" t="s">
        <v>1673</v>
      </c>
      <c r="E27" s="495" t="s">
        <v>63</v>
      </c>
      <c r="F27" s="496" t="s">
        <v>1672</v>
      </c>
      <c r="G27" s="497" t="s">
        <v>1673</v>
      </c>
      <c r="H27" s="498" t="s">
        <v>63</v>
      </c>
      <c r="I27" s="499" t="s">
        <v>1674</v>
      </c>
      <c r="J27" s="469" t="s">
        <v>1835</v>
      </c>
    </row>
    <row r="28" spans="2:10" ht="16.2" customHeight="1" x14ac:dyDescent="0.25">
      <c r="B28" s="500"/>
      <c r="C28" s="501"/>
      <c r="D28" s="502"/>
      <c r="E28" s="503">
        <f>C28*D28</f>
        <v>0</v>
      </c>
      <c r="F28" s="504"/>
      <c r="G28" s="505"/>
      <c r="H28" s="506">
        <f>F28*G28</f>
        <v>0</v>
      </c>
      <c r="I28" s="507">
        <f>H28-E28</f>
        <v>0</v>
      </c>
      <c r="J28" s="508"/>
    </row>
    <row r="29" spans="2:10" ht="16.2" customHeight="1" x14ac:dyDescent="0.25">
      <c r="B29" s="509"/>
      <c r="C29" s="510"/>
      <c r="D29" s="511"/>
      <c r="E29" s="512">
        <f>C29*D29</f>
        <v>0</v>
      </c>
      <c r="F29" s="513"/>
      <c r="G29" s="514"/>
      <c r="H29" s="515">
        <f>F29*G29</f>
        <v>0</v>
      </c>
      <c r="I29" s="516">
        <f>H29-E29</f>
        <v>0</v>
      </c>
      <c r="J29" s="517"/>
    </row>
    <row r="30" spans="2:10" ht="16.2" customHeight="1" x14ac:dyDescent="0.25">
      <c r="B30" s="509"/>
      <c r="C30" s="510"/>
      <c r="D30" s="511"/>
      <c r="E30" s="512">
        <f>C30*D30</f>
        <v>0</v>
      </c>
      <c r="F30" s="513"/>
      <c r="G30" s="514"/>
      <c r="H30" s="515">
        <f>F30*G30</f>
        <v>0</v>
      </c>
      <c r="I30" s="516">
        <f>H30-E30</f>
        <v>0</v>
      </c>
      <c r="J30" s="517"/>
    </row>
    <row r="31" spans="2:10" ht="16.2" customHeight="1" thickBot="1" x14ac:dyDescent="0.3">
      <c r="B31" s="518"/>
      <c r="C31" s="519"/>
      <c r="D31" s="520"/>
      <c r="E31" s="521">
        <f>C31*D31</f>
        <v>0</v>
      </c>
      <c r="F31" s="522"/>
      <c r="G31" s="523"/>
      <c r="H31" s="524">
        <f>F31*G31</f>
        <v>0</v>
      </c>
      <c r="I31" s="525">
        <f>H31-E31</f>
        <v>0</v>
      </c>
      <c r="J31" s="526"/>
    </row>
    <row r="32" spans="2:10" ht="16.2" customHeight="1" thickTop="1" x14ac:dyDescent="0.25">
      <c r="B32" s="470" t="s">
        <v>1675</v>
      </c>
      <c r="C32" s="471"/>
      <c r="D32" s="472">
        <f>SUM(D28:D31)</f>
        <v>0</v>
      </c>
      <c r="E32" s="473">
        <f>SUM(E28:E31)</f>
        <v>0</v>
      </c>
      <c r="F32" s="474"/>
      <c r="G32" s="475">
        <f>SUM(G28:G31)</f>
        <v>0</v>
      </c>
      <c r="H32" s="473">
        <f>SUM(H28:H31)</f>
        <v>0</v>
      </c>
      <c r="I32" s="476">
        <f>SUM(I28:I31)</f>
        <v>0</v>
      </c>
      <c r="J32" s="527"/>
    </row>
    <row r="35" spans="2:10" x14ac:dyDescent="0.25">
      <c r="B35" s="465" t="s">
        <v>1575</v>
      </c>
    </row>
    <row r="36" spans="2:10" ht="16.2" hidden="1" customHeight="1" outlineLevel="1" x14ac:dyDescent="0.25">
      <c r="B36" s="491" t="str">
        <f>INDEX('Salary and Cost Data'!$AF$2:$AJ$2,MATCH(B35,'Salary and Cost Data'!$AF$5:$AJ$5,0))&amp;" Revenue"</f>
        <v>FY 2027-28 Revenue</v>
      </c>
      <c r="C36" s="615" t="s">
        <v>1668</v>
      </c>
      <c r="D36" s="616"/>
      <c r="E36" s="617"/>
      <c r="F36" s="618" t="s">
        <v>1669</v>
      </c>
      <c r="G36" s="619"/>
      <c r="H36" s="620"/>
      <c r="I36" s="468" t="s">
        <v>1670</v>
      </c>
      <c r="J36" s="492" t="s">
        <v>1686</v>
      </c>
    </row>
    <row r="37" spans="2:10" ht="16.2" hidden="1" customHeight="1" outlineLevel="1" x14ac:dyDescent="0.25">
      <c r="B37" s="469" t="s">
        <v>1671</v>
      </c>
      <c r="C37" s="493" t="s">
        <v>1672</v>
      </c>
      <c r="D37" s="494" t="s">
        <v>1673</v>
      </c>
      <c r="E37" s="495" t="s">
        <v>63</v>
      </c>
      <c r="F37" s="496" t="s">
        <v>1672</v>
      </c>
      <c r="G37" s="497" t="s">
        <v>1673</v>
      </c>
      <c r="H37" s="498" t="s">
        <v>63</v>
      </c>
      <c r="I37" s="499" t="s">
        <v>1674</v>
      </c>
      <c r="J37" s="469" t="s">
        <v>1835</v>
      </c>
    </row>
    <row r="38" spans="2:10" ht="16.2" hidden="1" customHeight="1" outlineLevel="1" x14ac:dyDescent="0.25">
      <c r="B38" s="500"/>
      <c r="C38" s="501"/>
      <c r="D38" s="502"/>
      <c r="E38" s="503">
        <f>C38*D38</f>
        <v>0</v>
      </c>
      <c r="F38" s="504"/>
      <c r="G38" s="505"/>
      <c r="H38" s="506">
        <f>F38*G38</f>
        <v>0</v>
      </c>
      <c r="I38" s="507">
        <f>H38-E38</f>
        <v>0</v>
      </c>
      <c r="J38" s="508"/>
    </row>
    <row r="39" spans="2:10" ht="16.2" hidden="1" customHeight="1" outlineLevel="1" x14ac:dyDescent="0.25">
      <c r="B39" s="509"/>
      <c r="C39" s="510"/>
      <c r="D39" s="511"/>
      <c r="E39" s="512">
        <f>C39*D39</f>
        <v>0</v>
      </c>
      <c r="F39" s="513"/>
      <c r="G39" s="514"/>
      <c r="H39" s="515">
        <f>F39*G39</f>
        <v>0</v>
      </c>
      <c r="I39" s="516">
        <f>H39-E39</f>
        <v>0</v>
      </c>
      <c r="J39" s="517"/>
    </row>
    <row r="40" spans="2:10" ht="16.2" hidden="1" customHeight="1" outlineLevel="1" x14ac:dyDescent="0.25">
      <c r="B40" s="509"/>
      <c r="C40" s="510"/>
      <c r="D40" s="511"/>
      <c r="E40" s="512">
        <f>C40*D40</f>
        <v>0</v>
      </c>
      <c r="F40" s="513"/>
      <c r="G40" s="514"/>
      <c r="H40" s="515">
        <f>F40*G40</f>
        <v>0</v>
      </c>
      <c r="I40" s="516">
        <f>H40-E40</f>
        <v>0</v>
      </c>
      <c r="J40" s="517"/>
    </row>
    <row r="41" spans="2:10" ht="16.2" hidden="1" customHeight="1" outlineLevel="1" thickBot="1" x14ac:dyDescent="0.3">
      <c r="B41" s="518"/>
      <c r="C41" s="519"/>
      <c r="D41" s="520"/>
      <c r="E41" s="521">
        <f>C41*D41</f>
        <v>0</v>
      </c>
      <c r="F41" s="522"/>
      <c r="G41" s="523"/>
      <c r="H41" s="524">
        <f>F41*G41</f>
        <v>0</v>
      </c>
      <c r="I41" s="525">
        <f>H41-E41</f>
        <v>0</v>
      </c>
      <c r="J41" s="526"/>
    </row>
    <row r="42" spans="2:10" ht="16.2" hidden="1" customHeight="1" outlineLevel="1" thickTop="1" x14ac:dyDescent="0.25">
      <c r="B42" s="470" t="s">
        <v>1675</v>
      </c>
      <c r="C42" s="471"/>
      <c r="D42" s="472">
        <f>SUM(D38:D41)</f>
        <v>0</v>
      </c>
      <c r="E42" s="473">
        <f>SUM(E38:E41)</f>
        <v>0</v>
      </c>
      <c r="F42" s="474"/>
      <c r="G42" s="475">
        <f>SUM(G38:G41)</f>
        <v>0</v>
      </c>
      <c r="H42" s="473">
        <f>SUM(H38:H41)</f>
        <v>0</v>
      </c>
      <c r="I42" s="476">
        <f>SUM(I38:I41)</f>
        <v>0</v>
      </c>
      <c r="J42" s="527"/>
    </row>
    <row r="43" spans="2:10" hidden="1" outlineLevel="1" x14ac:dyDescent="0.25"/>
    <row r="44" spans="2:10" collapsed="1" x14ac:dyDescent="0.25"/>
    <row r="45" spans="2:10" x14ac:dyDescent="0.25">
      <c r="B45" s="465" t="s">
        <v>1576</v>
      </c>
    </row>
    <row r="46" spans="2:10" ht="16.2" hidden="1" customHeight="1" outlineLevel="1" x14ac:dyDescent="0.25">
      <c r="B46" s="491" t="str">
        <f>INDEX('Salary and Cost Data'!$AF$2:$AJ$2,MATCH(B45,'Salary and Cost Data'!$AF$5:$AJ$5,0))&amp;" Revenue"</f>
        <v>FY 2028-29 Revenue</v>
      </c>
      <c r="C46" s="615" t="s">
        <v>1668</v>
      </c>
      <c r="D46" s="616"/>
      <c r="E46" s="617"/>
      <c r="F46" s="618" t="s">
        <v>1669</v>
      </c>
      <c r="G46" s="619"/>
      <c r="H46" s="620"/>
      <c r="I46" s="468" t="s">
        <v>1670</v>
      </c>
      <c r="J46" s="492" t="s">
        <v>1686</v>
      </c>
    </row>
    <row r="47" spans="2:10" ht="16.2" hidden="1" customHeight="1" outlineLevel="1" x14ac:dyDescent="0.25">
      <c r="B47" s="469" t="s">
        <v>1671</v>
      </c>
      <c r="C47" s="493" t="s">
        <v>1672</v>
      </c>
      <c r="D47" s="494" t="s">
        <v>1673</v>
      </c>
      <c r="E47" s="495" t="s">
        <v>63</v>
      </c>
      <c r="F47" s="496" t="s">
        <v>1672</v>
      </c>
      <c r="G47" s="497" t="s">
        <v>1673</v>
      </c>
      <c r="H47" s="498" t="s">
        <v>63</v>
      </c>
      <c r="I47" s="499" t="s">
        <v>1674</v>
      </c>
      <c r="J47" s="469" t="s">
        <v>1835</v>
      </c>
    </row>
    <row r="48" spans="2:10" ht="16.2" hidden="1" customHeight="1" outlineLevel="1" x14ac:dyDescent="0.25">
      <c r="B48" s="500"/>
      <c r="C48" s="501"/>
      <c r="D48" s="502"/>
      <c r="E48" s="503">
        <f>C48*D48</f>
        <v>0</v>
      </c>
      <c r="F48" s="504"/>
      <c r="G48" s="505"/>
      <c r="H48" s="506">
        <f>F48*G48</f>
        <v>0</v>
      </c>
      <c r="I48" s="507">
        <f>H48-E48</f>
        <v>0</v>
      </c>
      <c r="J48" s="508"/>
    </row>
    <row r="49" spans="2:10" ht="16.2" hidden="1" customHeight="1" outlineLevel="1" x14ac:dyDescent="0.25">
      <c r="B49" s="509"/>
      <c r="C49" s="510"/>
      <c r="D49" s="511"/>
      <c r="E49" s="512">
        <f>C49*D49</f>
        <v>0</v>
      </c>
      <c r="F49" s="513"/>
      <c r="G49" s="514"/>
      <c r="H49" s="515">
        <f>F49*G49</f>
        <v>0</v>
      </c>
      <c r="I49" s="516">
        <f>H49-E49</f>
        <v>0</v>
      </c>
      <c r="J49" s="517"/>
    </row>
    <row r="50" spans="2:10" ht="16.2" hidden="1" customHeight="1" outlineLevel="1" x14ac:dyDescent="0.25">
      <c r="B50" s="509"/>
      <c r="C50" s="510"/>
      <c r="D50" s="511"/>
      <c r="E50" s="512">
        <f>C50*D50</f>
        <v>0</v>
      </c>
      <c r="F50" s="513"/>
      <c r="G50" s="514"/>
      <c r="H50" s="515">
        <f>F50*G50</f>
        <v>0</v>
      </c>
      <c r="I50" s="516">
        <f>H50-E50</f>
        <v>0</v>
      </c>
      <c r="J50" s="517"/>
    </row>
    <row r="51" spans="2:10" ht="16.2" hidden="1" customHeight="1" outlineLevel="1" thickBot="1" x14ac:dyDescent="0.3">
      <c r="B51" s="518"/>
      <c r="C51" s="519"/>
      <c r="D51" s="520"/>
      <c r="E51" s="521">
        <f>C51*D51</f>
        <v>0</v>
      </c>
      <c r="F51" s="522"/>
      <c r="G51" s="523"/>
      <c r="H51" s="524">
        <f>F51*G51</f>
        <v>0</v>
      </c>
      <c r="I51" s="525">
        <f>H51-E51</f>
        <v>0</v>
      </c>
      <c r="J51" s="526"/>
    </row>
    <row r="52" spans="2:10" ht="16.2" hidden="1" customHeight="1" outlineLevel="1" thickTop="1" x14ac:dyDescent="0.25">
      <c r="B52" s="470" t="s">
        <v>1675</v>
      </c>
      <c r="C52" s="471"/>
      <c r="D52" s="472">
        <f>SUM(D48:D51)</f>
        <v>0</v>
      </c>
      <c r="E52" s="473">
        <f>SUM(E48:E51)</f>
        <v>0</v>
      </c>
      <c r="F52" s="474"/>
      <c r="G52" s="475">
        <f>SUM(G48:G51)</f>
        <v>0</v>
      </c>
      <c r="H52" s="473">
        <f>SUM(H48:H51)</f>
        <v>0</v>
      </c>
      <c r="I52" s="476">
        <f>SUM(I48:I51)</f>
        <v>0</v>
      </c>
      <c r="J52" s="527"/>
    </row>
    <row r="53" spans="2:10" hidden="1" outlineLevel="1" x14ac:dyDescent="0.25"/>
    <row r="54" spans="2:10" collapsed="1" x14ac:dyDescent="0.25"/>
  </sheetData>
  <mergeCells count="10">
    <mergeCell ref="C6:E6"/>
    <mergeCell ref="F6:H6"/>
    <mergeCell ref="C36:E36"/>
    <mergeCell ref="F36:H36"/>
    <mergeCell ref="C46:E46"/>
    <mergeCell ref="F46:H46"/>
    <mergeCell ref="C26:E26"/>
    <mergeCell ref="F26:H26"/>
    <mergeCell ref="C16:E16"/>
    <mergeCell ref="F16:H16"/>
  </mergeCells>
  <conditionalFormatting sqref="I1:I4">
    <cfRule type="cellIs" dxfId="21" priority="1" operator="equal">
      <formula>0</formula>
    </cfRule>
  </conditionalFormatting>
  <dataValidations disablePrompts="1" count="1">
    <dataValidation allowBlank="1" showInputMessage="1" showErrorMessage="1" prompt="Enter the number of individuals paying the fee." sqref="D8:D11 D18:D21 D28:D31 G8:G11 G18:G21 G28:G31 D38:D41 G38:G41 D48:D51 G48:G51"/>
  </dataValidations>
  <pageMargins left="0.7" right="0.7" top="0.75" bottom="0.75" header="0.3" footer="0.3"/>
  <pageSetup scale="73" fitToHeight="2" orientation="landscape" r:id="rId1"/>
  <headerFooter scaleWithDoc="0">
    <oddFooter>&amp;R&amp;8&amp;Z&amp;F</oddFooter>
  </headerFooter>
  <rowBreaks count="1" manualBreakCount="1">
    <brk id="33" min="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4"/>
  <sheetViews>
    <sheetView showGridLines="0" zoomScale="80" zoomScaleNormal="80" zoomScaleSheetLayoutView="90" workbookViewId="0">
      <selection activeCell="I30" sqref="I30"/>
    </sheetView>
  </sheetViews>
  <sheetFormatPr defaultRowHeight="13.2" outlineLevelRow="1" x14ac:dyDescent="0.25"/>
  <cols>
    <col min="2" max="2" width="10.109375" customWidth="1"/>
    <col min="3" max="3" width="15.5546875" customWidth="1"/>
    <col min="4" max="4" width="21.6640625" customWidth="1"/>
    <col min="5" max="5" width="21" customWidth="1"/>
    <col min="6" max="8" width="19.109375" customWidth="1"/>
    <col min="9" max="9" width="19.44140625" customWidth="1"/>
    <col min="10" max="17" width="17.6640625" customWidth="1"/>
  </cols>
  <sheetData>
    <row r="2" spans="3:14" ht="87.6" customHeight="1" x14ac:dyDescent="0.25">
      <c r="C2" s="624" t="s">
        <v>1823</v>
      </c>
      <c r="D2" s="625"/>
      <c r="E2" s="625"/>
      <c r="F2" s="625"/>
      <c r="G2" s="625"/>
      <c r="H2" s="626"/>
    </row>
    <row r="3" spans="3:14" x14ac:dyDescent="0.25">
      <c r="C3" s="168"/>
      <c r="D3" s="168"/>
      <c r="E3" s="168"/>
      <c r="F3" s="168"/>
      <c r="G3" s="168"/>
      <c r="H3" s="168"/>
    </row>
    <row r="4" spans="3:14" x14ac:dyDescent="0.25">
      <c r="C4" s="167"/>
      <c r="D4" s="167"/>
      <c r="E4" s="167"/>
      <c r="F4" s="167"/>
      <c r="G4" s="167"/>
      <c r="H4" s="167"/>
    </row>
    <row r="5" spans="3:14" ht="18" customHeight="1" x14ac:dyDescent="0.25">
      <c r="C5" s="235" t="s">
        <v>1764</v>
      </c>
      <c r="D5" s="235"/>
      <c r="E5" s="235"/>
      <c r="F5" s="235"/>
      <c r="G5" s="235"/>
      <c r="H5" s="235"/>
    </row>
    <row r="6" spans="3:14" x14ac:dyDescent="0.25">
      <c r="C6" s="448" t="s">
        <v>1638</v>
      </c>
      <c r="D6" s="26" t="s">
        <v>1712</v>
      </c>
      <c r="E6" s="26" t="s">
        <v>1713</v>
      </c>
      <c r="F6" s="26" t="s">
        <v>1714</v>
      </c>
      <c r="G6" s="26" t="s">
        <v>1715</v>
      </c>
      <c r="H6" s="26" t="s">
        <v>1716</v>
      </c>
    </row>
    <row r="7" spans="3:14" hidden="1" x14ac:dyDescent="0.25">
      <c r="C7" s="533" t="s">
        <v>1710</v>
      </c>
      <c r="D7" s="532">
        <v>0</v>
      </c>
      <c r="E7" s="532">
        <v>0</v>
      </c>
      <c r="F7" s="532">
        <v>0</v>
      </c>
      <c r="G7" s="532">
        <v>0</v>
      </c>
      <c r="H7" s="532">
        <v>0</v>
      </c>
    </row>
    <row r="8" spans="3:14" x14ac:dyDescent="0.25">
      <c r="C8" s="466" t="s">
        <v>1711</v>
      </c>
      <c r="D8" s="467">
        <v>0</v>
      </c>
      <c r="E8" s="467">
        <v>0</v>
      </c>
      <c r="F8" s="467">
        <v>0</v>
      </c>
      <c r="G8" s="467">
        <v>0</v>
      </c>
      <c r="H8" s="467">
        <v>0</v>
      </c>
    </row>
    <row r="10" spans="3:14" x14ac:dyDescent="0.25">
      <c r="C10" s="22"/>
      <c r="D10" s="22"/>
      <c r="E10" s="22"/>
      <c r="F10" s="22"/>
      <c r="G10" s="22"/>
      <c r="H10" s="22"/>
    </row>
    <row r="11" spans="3:14" x14ac:dyDescent="0.25">
      <c r="D11" s="99"/>
      <c r="E11" s="166"/>
      <c r="F11" s="166"/>
      <c r="G11" s="166"/>
      <c r="H11" s="166"/>
      <c r="I11" s="176"/>
      <c r="J11" s="176"/>
      <c r="K11" s="176"/>
      <c r="L11" s="176"/>
      <c r="M11" s="176"/>
      <c r="N11" s="176"/>
    </row>
    <row r="12" spans="3:14" x14ac:dyDescent="0.25">
      <c r="D12" s="99"/>
      <c r="E12" s="166"/>
      <c r="F12" s="166"/>
      <c r="G12" s="166"/>
      <c r="H12" s="166"/>
      <c r="I12" s="176"/>
      <c r="J12" s="176"/>
      <c r="K12" s="176"/>
      <c r="L12" s="176"/>
      <c r="M12" s="176"/>
      <c r="N12" s="176"/>
    </row>
    <row r="13" spans="3:14" hidden="1" outlineLevel="1" x14ac:dyDescent="0.25">
      <c r="D13" s="99"/>
      <c r="E13" s="166"/>
      <c r="F13" s="166"/>
      <c r="G13" s="166"/>
      <c r="H13" s="166"/>
      <c r="I13" s="176"/>
      <c r="J13" s="176"/>
      <c r="K13" s="176"/>
      <c r="L13" s="176"/>
      <c r="M13" s="176"/>
      <c r="N13" s="176"/>
    </row>
    <row r="14" spans="3:14" hidden="1" outlineLevel="1" x14ac:dyDescent="0.25">
      <c r="D14" s="99"/>
      <c r="E14" s="166"/>
      <c r="F14" s="166"/>
      <c r="G14" s="166"/>
      <c r="H14" s="166"/>
      <c r="I14" s="176"/>
      <c r="J14" s="176"/>
      <c r="K14" s="176"/>
      <c r="L14" s="176"/>
      <c r="M14" s="176"/>
      <c r="N14" s="176"/>
    </row>
    <row r="15" spans="3:14" hidden="1" outlineLevel="1" x14ac:dyDescent="0.25">
      <c r="D15" s="99"/>
      <c r="E15" s="166"/>
      <c r="F15" s="166"/>
      <c r="G15" s="166"/>
      <c r="H15" s="166"/>
      <c r="I15" s="176"/>
      <c r="J15" s="176"/>
      <c r="K15" s="176"/>
      <c r="L15" s="176"/>
      <c r="M15" s="176"/>
      <c r="N15" s="176"/>
    </row>
    <row r="16" spans="3:14" hidden="1" outlineLevel="1" x14ac:dyDescent="0.25"/>
    <row r="17" spans="1:17" hidden="1" outlineLevel="1" x14ac:dyDescent="0.25"/>
    <row r="18" spans="1:17" hidden="1" outlineLevel="1" x14ac:dyDescent="0.25"/>
    <row r="19" spans="1:17" hidden="1" outlineLevel="1" x14ac:dyDescent="0.25"/>
    <row r="20" spans="1:17" hidden="1" outlineLevel="1" x14ac:dyDescent="0.25"/>
    <row r="21" spans="1:17" hidden="1" outlineLevel="1" x14ac:dyDescent="0.25"/>
    <row r="22" spans="1:17" hidden="1" outlineLevel="1" x14ac:dyDescent="0.25"/>
    <row r="23" spans="1:17" collapsed="1" x14ac:dyDescent="0.25">
      <c r="C23" s="4" t="s">
        <v>1902</v>
      </c>
    </row>
    <row r="24" spans="1:17" x14ac:dyDescent="0.25">
      <c r="C24" s="4"/>
    </row>
    <row r="26" spans="1:17" s="300" customFormat="1" ht="19.95" customHeight="1" x14ac:dyDescent="0.25">
      <c r="B26" s="429" t="s">
        <v>1822</v>
      </c>
      <c r="C26" s="430"/>
      <c r="D26" s="430"/>
      <c r="E26" s="430"/>
      <c r="F26" s="430"/>
      <c r="G26" s="430"/>
      <c r="H26" s="430"/>
      <c r="I26" s="430"/>
      <c r="J26" s="430"/>
      <c r="K26" s="430"/>
      <c r="L26" s="430"/>
      <c r="M26" s="430"/>
      <c r="N26" s="430"/>
      <c r="O26" s="430"/>
      <c r="P26" s="430"/>
      <c r="Q26" s="431"/>
    </row>
    <row r="27" spans="1:17" s="54" customFormat="1" ht="12.75" customHeight="1" x14ac:dyDescent="0.25">
      <c r="B27" s="621" t="s">
        <v>1720</v>
      </c>
      <c r="C27" s="622"/>
      <c r="D27" s="622"/>
      <c r="E27" s="622"/>
      <c r="F27" s="622"/>
      <c r="G27" s="621" t="s">
        <v>1585</v>
      </c>
      <c r="H27" s="622"/>
      <c r="I27" s="623"/>
      <c r="J27" s="621" t="s">
        <v>1821</v>
      </c>
      <c r="K27" s="622"/>
      <c r="L27" s="622"/>
      <c r="M27" s="622"/>
      <c r="N27" s="623"/>
      <c r="O27" s="621" t="s">
        <v>1663</v>
      </c>
      <c r="P27" s="622"/>
      <c r="Q27" s="623" t="s">
        <v>1820</v>
      </c>
    </row>
    <row r="28" spans="1:17" s="99" customFormat="1" ht="26.4" x14ac:dyDescent="0.25">
      <c r="A28" s="445" t="s">
        <v>1734</v>
      </c>
      <c r="B28" s="446" t="s">
        <v>1612</v>
      </c>
      <c r="C28" s="447" t="str">
        <f>'1-FTE Entry'!C9</f>
        <v>FTE Position</v>
      </c>
      <c r="D28" s="436" t="str">
        <f>'1-FTE Entry'!E9</f>
        <v>Full-Year FTE</v>
      </c>
      <c r="E28" s="436" t="str">
        <f>'1-FTE Entry'!H9</f>
        <v>Start Date (MM/YYYY)</v>
      </c>
      <c r="F28" s="436" t="str">
        <f>'1-FTE Entry'!K9</f>
        <v>End Date
(If Applicable)</v>
      </c>
      <c r="G28" s="437" t="s">
        <v>1701</v>
      </c>
      <c r="H28" s="436" t="s">
        <v>187</v>
      </c>
      <c r="I28" s="438" t="s">
        <v>1593</v>
      </c>
      <c r="J28" s="437" t="s">
        <v>1595</v>
      </c>
      <c r="K28" s="436" t="s">
        <v>1596</v>
      </c>
      <c r="L28" s="436" t="s">
        <v>1597</v>
      </c>
      <c r="M28" s="436" t="s">
        <v>1606</v>
      </c>
      <c r="N28" s="438" t="s">
        <v>1850</v>
      </c>
      <c r="O28" s="437" t="s">
        <v>1598</v>
      </c>
      <c r="P28" s="436" t="s">
        <v>1599</v>
      </c>
      <c r="Q28" s="438" t="s">
        <v>1851</v>
      </c>
    </row>
    <row r="29" spans="1:17" x14ac:dyDescent="0.25">
      <c r="A29" s="109" t="str">
        <f>'1-FTE Entry'!A10</f>
        <v>Y</v>
      </c>
      <c r="B29" s="256" t="str">
        <f ca="1">IF(A29="N",B28,IF(LEN(B28)&lt;&gt;1,"A",IFERROR(CHAR(CODE(LOOKUP(2,1/($B$6:OFFSET(B29,-1,0)&lt;&gt;""),$B$6:OFFSET(B29,-1,0)))+1),"A")))</f>
        <v>A</v>
      </c>
      <c r="C29" s="257">
        <f>'1-FTE Entry'!C10</f>
        <v>0</v>
      </c>
      <c r="D29" s="432">
        <f>'1-FTE Entry'!E10</f>
        <v>0</v>
      </c>
      <c r="E29" s="433" t="str">
        <f>IF('1-FTE Entry'!H10=0,"",'1-FTE Entry'!H10)</f>
        <v/>
      </c>
      <c r="F29" s="433" t="str">
        <f>IF('1-FTE Entry'!J10=0,"",'1-FTE Entry'!K10)</f>
        <v/>
      </c>
      <c r="G29" s="439">
        <f>'1-FTE Entry'!S10</f>
        <v>0</v>
      </c>
      <c r="H29" s="440">
        <f>'1-FTE Entry'!T10</f>
        <v>0</v>
      </c>
      <c r="I29" s="441">
        <f>'1-FTE Entry'!U10</f>
        <v>0</v>
      </c>
      <c r="J29" s="439">
        <f>'1-FTE Entry'!V10</f>
        <v>0</v>
      </c>
      <c r="K29" s="440">
        <f>'1-FTE Entry'!W10</f>
        <v>0</v>
      </c>
      <c r="L29" s="440">
        <f>'1-FTE Entry'!X10</f>
        <v>0</v>
      </c>
      <c r="M29" s="440">
        <f ca="1">IFERROR(IF(AND(SEARCH($B29,'1-FTE Entry'!$AJ$31)&gt;0,$C29&gt;0),'1-FTE Entry'!$D$31*SUM('1-FTE Entry'!$E$10:$E$24)/LEN('1-FTE Entry'!$AJ$31),0),0)</f>
        <v>0</v>
      </c>
      <c r="N29" s="441">
        <f ca="1">IF(OR(ISERROR(SEARCH($B29,'1-FTE Entry'!$AJ$49)),$C29=0),0,'1-FTE Entry'!$D$49*'1-FTE Entry'!$E$49/LEN('1-FTE Entry'!$AJ$49))
+IF(OR(ISERROR(SEARCH($B29,'1-FTE Entry'!#REF!)),$C29=0),0,'1-FTE Entry'!#REF!*'1-FTE Entry'!#REF!/LEN('1-FTE Entry'!#REF!))
+IF(OR(ISERROR(SEARCH($B29,'1-FTE Entry'!$AJ$51)),$C29=0),0,'1-FTE Entry'!$D$51*'1-FTE Entry'!$E$51/LEN('1-FTE Entry'!$AJ$51))
+IF(OR(ISERROR(SEARCH($B29,'1-FTE Entry'!$AJ$52)),$C29=0),0,'1-FTE Entry'!$D$52*'1-FTE Entry'!$E$52/LEN('1-FTE Entry'!$AJ$52))</f>
        <v>0</v>
      </c>
      <c r="O29" s="439">
        <f>'1-FTE Entry'!Y10</f>
        <v>0</v>
      </c>
      <c r="P29" s="440">
        <f>'1-FTE Entry'!Z10</f>
        <v>0</v>
      </c>
      <c r="Q29" s="441">
        <f ca="1">IF(OR(ISERROR(SEARCH($B29,'1-FTE Entry'!$AJ$44)),$C29=0),0,'1-FTE Entry'!$D$44*'1-FTE Entry'!$E$44/LEN('1-FTE Entry'!$AJ$44))
+IF(OR(ISERROR(SEARCH($B29,'1-FTE Entry'!$AJ$45)),$C29=0),0,'1-FTE Entry'!$D$45*'1-FTE Entry'!$E$45/LEN('1-FTE Entry'!$AJ$45))
+IF(OR(ISERROR(SEARCH($B29,'1-FTE Entry'!$AJ$46)),$C29=0),0,'1-FTE Entry'!$D$46*'1-FTE Entry'!$E$46/LEN('1-FTE Entry'!$AJ$46))
+IF(OR(ISERROR(SEARCH($B29,'1-FTE Entry'!$AJ$47)),$C29=0),0,'1-FTE Entry'!$D$47*'1-FTE Entry'!$E$47/LEN('1-FTE Entry'!$AJ$47))</f>
        <v>0</v>
      </c>
    </row>
    <row r="30" spans="1:17" x14ac:dyDescent="0.25">
      <c r="A30" s="109" t="str">
        <f>'1-FTE Entry'!A11</f>
        <v>Y</v>
      </c>
      <c r="B30" s="256" t="str">
        <f ca="1">IF(A30="N",B29,IF(LEN(B29)&lt;&gt;1,"A",IFERROR(CHAR(CODE(LOOKUP(2,1/($B$6:OFFSET(B30,-1,0)&lt;&gt;""),$B$6:OFFSET(B30,-1,0)))+1),"A")))</f>
        <v>B</v>
      </c>
      <c r="C30" s="257">
        <f>'1-FTE Entry'!C11</f>
        <v>0</v>
      </c>
      <c r="D30" s="432">
        <f>'1-FTE Entry'!E11</f>
        <v>0</v>
      </c>
      <c r="E30" s="433" t="str">
        <f>IF('1-FTE Entry'!H11=0,"",'1-FTE Entry'!H11)</f>
        <v/>
      </c>
      <c r="F30" s="433" t="str">
        <f>IF('1-FTE Entry'!J11=0,"",'1-FTE Entry'!K11)</f>
        <v/>
      </c>
      <c r="G30" s="439">
        <f>'1-FTE Entry'!S11</f>
        <v>0</v>
      </c>
      <c r="H30" s="440">
        <f>'1-FTE Entry'!T11</f>
        <v>0</v>
      </c>
      <c r="I30" s="441">
        <f>'1-FTE Entry'!U11</f>
        <v>0</v>
      </c>
      <c r="J30" s="439">
        <f>'1-FTE Entry'!V11</f>
        <v>0</v>
      </c>
      <c r="K30" s="440">
        <f>'1-FTE Entry'!W11</f>
        <v>0</v>
      </c>
      <c r="L30" s="440">
        <f>'1-FTE Entry'!X11</f>
        <v>0</v>
      </c>
      <c r="M30" s="440">
        <f ca="1">IFERROR(IF(AND(SEARCH($B30,'1-FTE Entry'!$AJ$31)&gt;0,$C30&gt;0),'1-FTE Entry'!$D$31*SUM('1-FTE Entry'!$E$10:$E$24)/LEN('1-FTE Entry'!$AJ$31),0),0)</f>
        <v>0</v>
      </c>
      <c r="N30" s="441">
        <f ca="1">IF(OR(ISERROR(SEARCH($B30,'1-FTE Entry'!$AJ$49)),$C30=0),0,'1-FTE Entry'!$D$49*'1-FTE Entry'!$E$49/LEN('1-FTE Entry'!$AJ$49))
+IF(OR(ISERROR(SEARCH($B30,'1-FTE Entry'!#REF!)),$C30=0),0,'1-FTE Entry'!#REF!*'1-FTE Entry'!#REF!/LEN('1-FTE Entry'!#REF!))
+IF(OR(ISERROR(SEARCH($B30,'1-FTE Entry'!$AJ$51)),$C30=0),0,'1-FTE Entry'!$D$51*'1-FTE Entry'!$E$51/LEN('1-FTE Entry'!$AJ$51))
+IF(OR(ISERROR(SEARCH($B30,'1-FTE Entry'!$AJ$52)),$C30=0),0,'1-FTE Entry'!$D$52*'1-FTE Entry'!$E$52/LEN('1-FTE Entry'!$AJ$52))</f>
        <v>0</v>
      </c>
      <c r="O30" s="439">
        <f>'1-FTE Entry'!Y11</f>
        <v>0</v>
      </c>
      <c r="P30" s="440">
        <f>'1-FTE Entry'!Z11</f>
        <v>0</v>
      </c>
      <c r="Q30" s="441">
        <f ca="1">IF(OR(ISERROR(SEARCH($B30,'1-FTE Entry'!$AJ$44)),$C30=0),0,'1-FTE Entry'!$D$44*'1-FTE Entry'!$E$44/LEN('1-FTE Entry'!$AJ$44))
+IF(OR(ISERROR(SEARCH($B30,'1-FTE Entry'!$AJ$45)),$C30=0),0,'1-FTE Entry'!$D$45*'1-FTE Entry'!$E$45/LEN('1-FTE Entry'!$AJ$45))
+IF(OR(ISERROR(SEARCH($B30,'1-FTE Entry'!$AJ$46)),$C30=0),0,'1-FTE Entry'!$D$46*'1-FTE Entry'!$E$46/LEN('1-FTE Entry'!$AJ$46))
+IF(OR(ISERROR(SEARCH($B30,'1-FTE Entry'!$AJ$47)),$C30=0),0,'1-FTE Entry'!$D$47*'1-FTE Entry'!$E$47/LEN('1-FTE Entry'!$AJ$47))</f>
        <v>0</v>
      </c>
    </row>
    <row r="31" spans="1:17" x14ac:dyDescent="0.25">
      <c r="A31" s="109" t="str">
        <f>'1-FTE Entry'!A12</f>
        <v>Y</v>
      </c>
      <c r="B31" s="256" t="str">
        <f ca="1">IF(A31="N",B30,IF(LEN(B30)&lt;&gt;1,"A",IFERROR(CHAR(CODE(LOOKUP(2,1/($B$6:OFFSET(B31,-1,0)&lt;&gt;""),$B$6:OFFSET(B31,-1,0)))+1),"A")))</f>
        <v>C</v>
      </c>
      <c r="C31" s="257">
        <f>'1-FTE Entry'!C12</f>
        <v>0</v>
      </c>
      <c r="D31" s="432">
        <f>'1-FTE Entry'!E12</f>
        <v>0</v>
      </c>
      <c r="E31" s="433" t="str">
        <f>IF('1-FTE Entry'!H12=0,"",'1-FTE Entry'!H12)</f>
        <v/>
      </c>
      <c r="F31" s="433" t="str">
        <f>IF('1-FTE Entry'!J12=0,"",'1-FTE Entry'!K12)</f>
        <v/>
      </c>
      <c r="G31" s="439">
        <f>'1-FTE Entry'!S12</f>
        <v>0</v>
      </c>
      <c r="H31" s="440">
        <f>'1-FTE Entry'!T12</f>
        <v>0</v>
      </c>
      <c r="I31" s="441">
        <f>'1-FTE Entry'!U12</f>
        <v>0</v>
      </c>
      <c r="J31" s="439">
        <f>'1-FTE Entry'!V12</f>
        <v>0</v>
      </c>
      <c r="K31" s="440">
        <f>'1-FTE Entry'!W12</f>
        <v>0</v>
      </c>
      <c r="L31" s="440">
        <f>'1-FTE Entry'!X12</f>
        <v>0</v>
      </c>
      <c r="M31" s="440">
        <f ca="1">IFERROR(IF(AND(SEARCH($B31,'1-FTE Entry'!$AJ$31)&gt;0,$C31&gt;0),'1-FTE Entry'!$D$31*SUM('1-FTE Entry'!$E$10:$E$24)/LEN('1-FTE Entry'!$AJ$31),0),0)</f>
        <v>0</v>
      </c>
      <c r="N31" s="441">
        <f ca="1">IF(OR(ISERROR(SEARCH($B31,'1-FTE Entry'!$AJ$49)),$C31=0),0,'1-FTE Entry'!$D$49*'1-FTE Entry'!$E$49/LEN('1-FTE Entry'!$AJ$49))
+IF(OR(ISERROR(SEARCH($B31,'1-FTE Entry'!#REF!)),$C31=0),0,'1-FTE Entry'!#REF!*'1-FTE Entry'!#REF!/LEN('1-FTE Entry'!#REF!))
+IF(OR(ISERROR(SEARCH($B31,'1-FTE Entry'!$AJ$51)),$C31=0),0,'1-FTE Entry'!$D$51*'1-FTE Entry'!$E$51/LEN('1-FTE Entry'!$AJ$51))
+IF(OR(ISERROR(SEARCH($B31,'1-FTE Entry'!$AJ$52)),$C31=0),0,'1-FTE Entry'!$D$52*'1-FTE Entry'!$E$52/LEN('1-FTE Entry'!$AJ$52))</f>
        <v>0</v>
      </c>
      <c r="O31" s="439">
        <f>'1-FTE Entry'!Y12</f>
        <v>0</v>
      </c>
      <c r="P31" s="440">
        <f>'1-FTE Entry'!Z12</f>
        <v>0</v>
      </c>
      <c r="Q31" s="441">
        <f ca="1">IF(OR(ISERROR(SEARCH($B31,'1-FTE Entry'!$AJ$44)),$C31=0),0,'1-FTE Entry'!$D$44*'1-FTE Entry'!$E$44/LEN('1-FTE Entry'!$AJ$44))
+IF(OR(ISERROR(SEARCH($B31,'1-FTE Entry'!$AJ$45)),$C31=0),0,'1-FTE Entry'!$D$45*'1-FTE Entry'!$E$45/LEN('1-FTE Entry'!$AJ$45))
+IF(OR(ISERROR(SEARCH($B31,'1-FTE Entry'!$AJ$46)),$C31=0),0,'1-FTE Entry'!$D$46*'1-FTE Entry'!$E$46/LEN('1-FTE Entry'!$AJ$46))
+IF(OR(ISERROR(SEARCH($B31,'1-FTE Entry'!$AJ$47)),$C31=0),0,'1-FTE Entry'!$D$47*'1-FTE Entry'!$E$47/LEN('1-FTE Entry'!$AJ$47))</f>
        <v>0</v>
      </c>
    </row>
    <row r="32" spans="1:17" x14ac:dyDescent="0.25">
      <c r="A32" s="109" t="str">
        <f>'1-FTE Entry'!A13</f>
        <v>Y</v>
      </c>
      <c r="B32" s="256" t="str">
        <f ca="1">IF(A32="N",B31,IF(LEN(B31)&lt;&gt;1,"A",IFERROR(CHAR(CODE(LOOKUP(2,1/($B$6:OFFSET(B32,-1,0)&lt;&gt;""),$B$6:OFFSET(B32,-1,0)))+1),"A")))</f>
        <v>D</v>
      </c>
      <c r="C32" s="257">
        <f>'1-FTE Entry'!C13</f>
        <v>0</v>
      </c>
      <c r="D32" s="432">
        <f>'1-FTE Entry'!E13</f>
        <v>0</v>
      </c>
      <c r="E32" s="433" t="str">
        <f>IF('1-FTE Entry'!H13=0,"",'1-FTE Entry'!H13)</f>
        <v/>
      </c>
      <c r="F32" s="433" t="str">
        <f>IF('1-FTE Entry'!J13=0,"",'1-FTE Entry'!K13)</f>
        <v/>
      </c>
      <c r="G32" s="439">
        <f>'1-FTE Entry'!S13</f>
        <v>0</v>
      </c>
      <c r="H32" s="440">
        <f>'1-FTE Entry'!T13</f>
        <v>0</v>
      </c>
      <c r="I32" s="441">
        <f>'1-FTE Entry'!U13</f>
        <v>0</v>
      </c>
      <c r="J32" s="439">
        <f>'1-FTE Entry'!V13</f>
        <v>0</v>
      </c>
      <c r="K32" s="440">
        <f>'1-FTE Entry'!W13</f>
        <v>0</v>
      </c>
      <c r="L32" s="440">
        <f>'1-FTE Entry'!X13</f>
        <v>0</v>
      </c>
      <c r="M32" s="440">
        <f ca="1">IFERROR(IF(AND(SEARCH($B32,'1-FTE Entry'!$AJ$31)&gt;0,$C32&gt;0),'1-FTE Entry'!$D$31*SUM('1-FTE Entry'!$E$10:$E$24)/LEN('1-FTE Entry'!$AJ$31),0),0)</f>
        <v>0</v>
      </c>
      <c r="N32" s="441">
        <f ca="1">IF(OR(ISERROR(SEARCH($B32,'1-FTE Entry'!$AJ$49)),$C32=0),0,'1-FTE Entry'!$D$49*'1-FTE Entry'!$E$49/LEN('1-FTE Entry'!$AJ$49))
+IF(OR(ISERROR(SEARCH($B32,'1-FTE Entry'!#REF!)),$C32=0),0,'1-FTE Entry'!#REF!*'1-FTE Entry'!#REF!/LEN('1-FTE Entry'!#REF!))
+IF(OR(ISERROR(SEARCH($B32,'1-FTE Entry'!$AJ$51)),$C32=0),0,'1-FTE Entry'!$D$51*'1-FTE Entry'!$E$51/LEN('1-FTE Entry'!$AJ$51))
+IF(OR(ISERROR(SEARCH($B32,'1-FTE Entry'!$AJ$52)),$C32=0),0,'1-FTE Entry'!$D$52*'1-FTE Entry'!$E$52/LEN('1-FTE Entry'!$AJ$52))</f>
        <v>0</v>
      </c>
      <c r="O32" s="439">
        <f>'1-FTE Entry'!Y13</f>
        <v>0</v>
      </c>
      <c r="P32" s="440">
        <f>'1-FTE Entry'!Z13</f>
        <v>0</v>
      </c>
      <c r="Q32" s="441">
        <f ca="1">IF(OR(ISERROR(SEARCH($B32,'1-FTE Entry'!$AJ$44)),$C32=0),0,'1-FTE Entry'!$D$44*'1-FTE Entry'!$E$44/LEN('1-FTE Entry'!$AJ$44))
+IF(OR(ISERROR(SEARCH($B32,'1-FTE Entry'!$AJ$45)),$C32=0),0,'1-FTE Entry'!$D$45*'1-FTE Entry'!$E$45/LEN('1-FTE Entry'!$AJ$45))
+IF(OR(ISERROR(SEARCH($B32,'1-FTE Entry'!$AJ$46)),$C32=0),0,'1-FTE Entry'!$D$46*'1-FTE Entry'!$E$46/LEN('1-FTE Entry'!$AJ$46))
+IF(OR(ISERROR(SEARCH($B32,'1-FTE Entry'!$AJ$47)),$C32=0),0,'1-FTE Entry'!$D$47*'1-FTE Entry'!$E$47/LEN('1-FTE Entry'!$AJ$47))</f>
        <v>0</v>
      </c>
    </row>
    <row r="33" spans="1:17" x14ac:dyDescent="0.25">
      <c r="A33" s="109" t="str">
        <f>'1-FTE Entry'!A14</f>
        <v>Y</v>
      </c>
      <c r="B33" s="256" t="str">
        <f ca="1">IF(A33="N",B32,IF(LEN(B32)&lt;&gt;1,"A",IFERROR(CHAR(CODE(LOOKUP(2,1/($B$6:OFFSET(B33,-1,0)&lt;&gt;""),$B$6:OFFSET(B33,-1,0)))+1),"A")))</f>
        <v>E</v>
      </c>
      <c r="C33" s="257">
        <f>'1-FTE Entry'!C14</f>
        <v>0</v>
      </c>
      <c r="D33" s="432">
        <f>'1-FTE Entry'!E14</f>
        <v>0</v>
      </c>
      <c r="E33" s="433" t="str">
        <f>IF('1-FTE Entry'!H14=0,"",'1-FTE Entry'!H14)</f>
        <v/>
      </c>
      <c r="F33" s="433" t="str">
        <f>IF('1-FTE Entry'!J14=0,"",'1-FTE Entry'!K14)</f>
        <v/>
      </c>
      <c r="G33" s="439">
        <f>'1-FTE Entry'!S14</f>
        <v>0</v>
      </c>
      <c r="H33" s="440">
        <f>'1-FTE Entry'!T14</f>
        <v>0</v>
      </c>
      <c r="I33" s="441">
        <f>'1-FTE Entry'!U14</f>
        <v>0</v>
      </c>
      <c r="J33" s="439">
        <f>'1-FTE Entry'!V14</f>
        <v>0</v>
      </c>
      <c r="K33" s="440">
        <f>'1-FTE Entry'!W14</f>
        <v>0</v>
      </c>
      <c r="L33" s="440">
        <f>'1-FTE Entry'!X14</f>
        <v>0</v>
      </c>
      <c r="M33" s="440">
        <f ca="1">IFERROR(IF(AND(SEARCH($B33,'1-FTE Entry'!$AJ$31)&gt;0,$C33&gt;0),'1-FTE Entry'!$D$31*SUM('1-FTE Entry'!$E$10:$E$24)/LEN('1-FTE Entry'!$AJ$31),0),0)</f>
        <v>0</v>
      </c>
      <c r="N33" s="441">
        <f ca="1">IF(OR(ISERROR(SEARCH($B33,'1-FTE Entry'!$AJ$49)),$C33=0),0,'1-FTE Entry'!$D$49*'1-FTE Entry'!$E$49/LEN('1-FTE Entry'!$AJ$49))
+IF(OR(ISERROR(SEARCH($B33,'1-FTE Entry'!#REF!)),$C33=0),0,'1-FTE Entry'!#REF!*'1-FTE Entry'!#REF!/LEN('1-FTE Entry'!#REF!))
+IF(OR(ISERROR(SEARCH($B33,'1-FTE Entry'!$AJ$51)),$C33=0),0,'1-FTE Entry'!$D$51*'1-FTE Entry'!$E$51/LEN('1-FTE Entry'!$AJ$51))
+IF(OR(ISERROR(SEARCH($B33,'1-FTE Entry'!$AJ$52)),$C33=0),0,'1-FTE Entry'!$D$52*'1-FTE Entry'!$E$52/LEN('1-FTE Entry'!$AJ$52))</f>
        <v>0</v>
      </c>
      <c r="O33" s="439">
        <f>'1-FTE Entry'!Y14</f>
        <v>0</v>
      </c>
      <c r="P33" s="440">
        <f>'1-FTE Entry'!Z14</f>
        <v>0</v>
      </c>
      <c r="Q33" s="441">
        <f ca="1">IF(OR(ISERROR(SEARCH($B33,'1-FTE Entry'!$AJ$44)),$C33=0),0,'1-FTE Entry'!$D$44*'1-FTE Entry'!$E$44/LEN('1-FTE Entry'!$AJ$44))
+IF(OR(ISERROR(SEARCH($B33,'1-FTE Entry'!$AJ$45)),$C33=0),0,'1-FTE Entry'!$D$45*'1-FTE Entry'!$E$45/LEN('1-FTE Entry'!$AJ$45))
+IF(OR(ISERROR(SEARCH($B33,'1-FTE Entry'!$AJ$46)),$C33=0),0,'1-FTE Entry'!$D$46*'1-FTE Entry'!$E$46/LEN('1-FTE Entry'!$AJ$46))
+IF(OR(ISERROR(SEARCH($B33,'1-FTE Entry'!$AJ$47)),$C33=0),0,'1-FTE Entry'!$D$47*'1-FTE Entry'!$E$47/LEN('1-FTE Entry'!$AJ$47))</f>
        <v>0</v>
      </c>
    </row>
    <row r="34" spans="1:17" x14ac:dyDescent="0.25">
      <c r="A34" s="109" t="str">
        <f>'1-FTE Entry'!A15</f>
        <v>N</v>
      </c>
      <c r="B34" s="256" t="str">
        <f ca="1">IF(A34="N",B33,IF(LEN(B33)&lt;&gt;1,"A",IFERROR(CHAR(CODE(LOOKUP(2,1/($B$6:OFFSET(B34,-1,0)&lt;&gt;""),$B$6:OFFSET(B34,-1,0)))+1),"A")))</f>
        <v>E</v>
      </c>
      <c r="C34" s="257">
        <f>'1-FTE Entry'!C15</f>
        <v>0</v>
      </c>
      <c r="D34" s="432">
        <f>'1-FTE Entry'!E15</f>
        <v>0</v>
      </c>
      <c r="E34" s="433" t="str">
        <f>IF('1-FTE Entry'!H15=0,"",'1-FTE Entry'!H15)</f>
        <v/>
      </c>
      <c r="F34" s="433" t="str">
        <f>IF('1-FTE Entry'!J15=0,"",'1-FTE Entry'!K15)</f>
        <v/>
      </c>
      <c r="G34" s="439">
        <f>'1-FTE Entry'!S15</f>
        <v>0</v>
      </c>
      <c r="H34" s="440">
        <f>'1-FTE Entry'!T15</f>
        <v>0</v>
      </c>
      <c r="I34" s="441">
        <f>'1-FTE Entry'!U15</f>
        <v>0</v>
      </c>
      <c r="J34" s="439">
        <f>'1-FTE Entry'!V15</f>
        <v>0</v>
      </c>
      <c r="K34" s="440">
        <f>'1-FTE Entry'!W15</f>
        <v>0</v>
      </c>
      <c r="L34" s="440">
        <f>'1-FTE Entry'!X15</f>
        <v>0</v>
      </c>
      <c r="M34" s="440">
        <f ca="1">IFERROR(IF(AND(SEARCH($B34,'1-FTE Entry'!$AJ$31)&gt;0,$C34&gt;0),'1-FTE Entry'!$D$31*SUM('1-FTE Entry'!$E$10:$E$24)/LEN('1-FTE Entry'!$AJ$31),0),0)</f>
        <v>0</v>
      </c>
      <c r="N34" s="441">
        <f ca="1">IF(OR(ISERROR(SEARCH($B34,'1-FTE Entry'!$AJ$49)),$C34=0),0,'1-FTE Entry'!$D$49*'1-FTE Entry'!$E$49/LEN('1-FTE Entry'!$AJ$49))
+IF(OR(ISERROR(SEARCH($B34,'1-FTE Entry'!#REF!)),$C34=0),0,'1-FTE Entry'!#REF!*'1-FTE Entry'!#REF!/LEN('1-FTE Entry'!#REF!))
+IF(OR(ISERROR(SEARCH($B34,'1-FTE Entry'!$AJ$51)),$C34=0),0,'1-FTE Entry'!$D$51*'1-FTE Entry'!$E$51/LEN('1-FTE Entry'!$AJ$51))
+IF(OR(ISERROR(SEARCH($B34,'1-FTE Entry'!$AJ$52)),$C34=0),0,'1-FTE Entry'!$D$52*'1-FTE Entry'!$E$52/LEN('1-FTE Entry'!$AJ$52))</f>
        <v>0</v>
      </c>
      <c r="O34" s="439">
        <f>'1-FTE Entry'!Y15</f>
        <v>0</v>
      </c>
      <c r="P34" s="440">
        <f>'1-FTE Entry'!Z15</f>
        <v>0</v>
      </c>
      <c r="Q34" s="441">
        <f ca="1">IF(OR(ISERROR(SEARCH($B34,'1-FTE Entry'!$AJ$44)),$C34=0),0,'1-FTE Entry'!$D$44*'1-FTE Entry'!$E$44/LEN('1-FTE Entry'!$AJ$44))
+IF(OR(ISERROR(SEARCH($B34,'1-FTE Entry'!$AJ$45)),$C34=0),0,'1-FTE Entry'!$D$45*'1-FTE Entry'!$E$45/LEN('1-FTE Entry'!$AJ$45))
+IF(OR(ISERROR(SEARCH($B34,'1-FTE Entry'!$AJ$46)),$C34=0),0,'1-FTE Entry'!$D$46*'1-FTE Entry'!$E$46/LEN('1-FTE Entry'!$AJ$46))
+IF(OR(ISERROR(SEARCH($B34,'1-FTE Entry'!$AJ$47)),$C34=0),0,'1-FTE Entry'!$D$47*'1-FTE Entry'!$E$47/LEN('1-FTE Entry'!$AJ$47))</f>
        <v>0</v>
      </c>
    </row>
    <row r="35" spans="1:17" x14ac:dyDescent="0.25">
      <c r="A35" s="109" t="str">
        <f>'1-FTE Entry'!A16</f>
        <v>N</v>
      </c>
      <c r="B35" s="256" t="str">
        <f ca="1">IF(A35="N",B34,IF(LEN(B34)&lt;&gt;1,"A",IFERROR(CHAR(CODE(LOOKUP(2,1/($B$6:OFFSET(B35,-1,0)&lt;&gt;""),$B$6:OFFSET(B35,-1,0)))+1),"A")))</f>
        <v>E</v>
      </c>
      <c r="C35" s="257">
        <f>'1-FTE Entry'!C16</f>
        <v>0</v>
      </c>
      <c r="D35" s="432">
        <f>'1-FTE Entry'!E16</f>
        <v>0</v>
      </c>
      <c r="E35" s="433" t="str">
        <f>IF('1-FTE Entry'!H16=0,"",'1-FTE Entry'!H16)</f>
        <v/>
      </c>
      <c r="F35" s="433" t="str">
        <f>IF('1-FTE Entry'!J16=0,"",'1-FTE Entry'!K16)</f>
        <v/>
      </c>
      <c r="G35" s="439">
        <f>'1-FTE Entry'!S16</f>
        <v>0</v>
      </c>
      <c r="H35" s="440">
        <f>'1-FTE Entry'!T16</f>
        <v>0</v>
      </c>
      <c r="I35" s="441">
        <f>'1-FTE Entry'!U16</f>
        <v>0</v>
      </c>
      <c r="J35" s="439">
        <f>'1-FTE Entry'!V16</f>
        <v>0</v>
      </c>
      <c r="K35" s="440">
        <f>'1-FTE Entry'!W16</f>
        <v>0</v>
      </c>
      <c r="L35" s="440">
        <f>'1-FTE Entry'!X16</f>
        <v>0</v>
      </c>
      <c r="M35" s="440">
        <f ca="1">IFERROR(IF(AND(SEARCH($B35,'1-FTE Entry'!$AJ$31)&gt;0,$C35&gt;0),'1-FTE Entry'!$D$31*SUM('1-FTE Entry'!$E$10:$E$24)/LEN('1-FTE Entry'!$AJ$31),0),0)</f>
        <v>0</v>
      </c>
      <c r="N35" s="441">
        <f ca="1">IF(OR(ISERROR(SEARCH($B35,'1-FTE Entry'!$AJ$49)),$C35=0),0,'1-FTE Entry'!$D$49*'1-FTE Entry'!$E$49/LEN('1-FTE Entry'!$AJ$49))
+IF(OR(ISERROR(SEARCH($B35,'1-FTE Entry'!#REF!)),$C35=0),0,'1-FTE Entry'!#REF!*'1-FTE Entry'!#REF!/LEN('1-FTE Entry'!#REF!))
+IF(OR(ISERROR(SEARCH($B35,'1-FTE Entry'!$AJ$51)),$C35=0),0,'1-FTE Entry'!$D$51*'1-FTE Entry'!$E$51/LEN('1-FTE Entry'!$AJ$51))
+IF(OR(ISERROR(SEARCH($B35,'1-FTE Entry'!$AJ$52)),$C35=0),0,'1-FTE Entry'!$D$52*'1-FTE Entry'!$E$52/LEN('1-FTE Entry'!$AJ$52))</f>
        <v>0</v>
      </c>
      <c r="O35" s="439">
        <f>'1-FTE Entry'!Y16</f>
        <v>0</v>
      </c>
      <c r="P35" s="440">
        <f>'1-FTE Entry'!Z16</f>
        <v>0</v>
      </c>
      <c r="Q35" s="441">
        <f ca="1">IF(OR(ISERROR(SEARCH($B35,'1-FTE Entry'!$AJ$44)),$C35=0),0,'1-FTE Entry'!$D$44*'1-FTE Entry'!$E$44/LEN('1-FTE Entry'!$AJ$44))
+IF(OR(ISERROR(SEARCH($B35,'1-FTE Entry'!$AJ$45)),$C35=0),0,'1-FTE Entry'!$D$45*'1-FTE Entry'!$E$45/LEN('1-FTE Entry'!$AJ$45))
+IF(OR(ISERROR(SEARCH($B35,'1-FTE Entry'!$AJ$46)),$C35=0),0,'1-FTE Entry'!$D$46*'1-FTE Entry'!$E$46/LEN('1-FTE Entry'!$AJ$46))
+IF(OR(ISERROR(SEARCH($B35,'1-FTE Entry'!$AJ$47)),$C35=0),0,'1-FTE Entry'!$D$47*'1-FTE Entry'!$E$47/LEN('1-FTE Entry'!$AJ$47))</f>
        <v>0</v>
      </c>
    </row>
    <row r="36" spans="1:17" x14ac:dyDescent="0.25">
      <c r="A36" s="109" t="str">
        <f>'1-FTE Entry'!A17</f>
        <v>N</v>
      </c>
      <c r="B36" s="256" t="str">
        <f ca="1">IF(A36="N",B35,IF(LEN(B35)&lt;&gt;1,"A",IFERROR(CHAR(CODE(LOOKUP(2,1/($B$6:OFFSET(B36,-1,0)&lt;&gt;""),$B$6:OFFSET(B36,-1,0)))+1),"A")))</f>
        <v>E</v>
      </c>
      <c r="C36" s="257">
        <f>'1-FTE Entry'!C17</f>
        <v>0</v>
      </c>
      <c r="D36" s="432">
        <f>'1-FTE Entry'!E17</f>
        <v>0</v>
      </c>
      <c r="E36" s="433" t="str">
        <f>IF('1-FTE Entry'!H17=0,"",'1-FTE Entry'!H17)</f>
        <v/>
      </c>
      <c r="F36" s="433" t="str">
        <f>IF('1-FTE Entry'!J17=0,"",'1-FTE Entry'!K17)</f>
        <v/>
      </c>
      <c r="G36" s="439">
        <f>'1-FTE Entry'!S17</f>
        <v>0</v>
      </c>
      <c r="H36" s="440">
        <f>'1-FTE Entry'!T17</f>
        <v>0</v>
      </c>
      <c r="I36" s="441">
        <f>'1-FTE Entry'!U17</f>
        <v>0</v>
      </c>
      <c r="J36" s="439">
        <f>'1-FTE Entry'!V17</f>
        <v>0</v>
      </c>
      <c r="K36" s="440">
        <f>'1-FTE Entry'!W17</f>
        <v>0</v>
      </c>
      <c r="L36" s="440">
        <f>'1-FTE Entry'!X17</f>
        <v>0</v>
      </c>
      <c r="M36" s="440">
        <f ca="1">IFERROR(IF(AND(SEARCH($B36,'1-FTE Entry'!$AJ$31)&gt;0,$C36&gt;0),'1-FTE Entry'!$D$31*SUM('1-FTE Entry'!$E$10:$E$24)/LEN('1-FTE Entry'!$AJ$31),0),0)</f>
        <v>0</v>
      </c>
      <c r="N36" s="441">
        <f ca="1">IF(OR(ISERROR(SEARCH($B36,'1-FTE Entry'!$AJ$49)),$C36=0),0,'1-FTE Entry'!$D$49*'1-FTE Entry'!$E$49/LEN('1-FTE Entry'!$AJ$49))
+IF(OR(ISERROR(SEARCH($B36,'1-FTE Entry'!#REF!)),$C36=0),0,'1-FTE Entry'!#REF!*'1-FTE Entry'!#REF!/LEN('1-FTE Entry'!#REF!))
+IF(OR(ISERROR(SEARCH($B36,'1-FTE Entry'!$AJ$51)),$C36=0),0,'1-FTE Entry'!$D$51*'1-FTE Entry'!$E$51/LEN('1-FTE Entry'!$AJ$51))
+IF(OR(ISERROR(SEARCH($B36,'1-FTE Entry'!$AJ$52)),$C36=0),0,'1-FTE Entry'!$D$52*'1-FTE Entry'!$E$52/LEN('1-FTE Entry'!$AJ$52))</f>
        <v>0</v>
      </c>
      <c r="O36" s="439">
        <f>'1-FTE Entry'!Y17</f>
        <v>0</v>
      </c>
      <c r="P36" s="440">
        <f>'1-FTE Entry'!Z17</f>
        <v>0</v>
      </c>
      <c r="Q36" s="441">
        <f ca="1">IF(OR(ISERROR(SEARCH($B36,'1-FTE Entry'!$AJ$44)),$C36=0),0,'1-FTE Entry'!$D$44*'1-FTE Entry'!$E$44/LEN('1-FTE Entry'!$AJ$44))
+IF(OR(ISERROR(SEARCH($B36,'1-FTE Entry'!$AJ$45)),$C36=0),0,'1-FTE Entry'!$D$45*'1-FTE Entry'!$E$45/LEN('1-FTE Entry'!$AJ$45))
+IF(OR(ISERROR(SEARCH($B36,'1-FTE Entry'!$AJ$46)),$C36=0),0,'1-FTE Entry'!$D$46*'1-FTE Entry'!$E$46/LEN('1-FTE Entry'!$AJ$46))
+IF(OR(ISERROR(SEARCH($B36,'1-FTE Entry'!$AJ$47)),$C36=0),0,'1-FTE Entry'!$D$47*'1-FTE Entry'!$E$47/LEN('1-FTE Entry'!$AJ$47))</f>
        <v>0</v>
      </c>
    </row>
    <row r="37" spans="1:17" x14ac:dyDescent="0.25">
      <c r="A37" s="109" t="str">
        <f>'1-FTE Entry'!A18</f>
        <v>N</v>
      </c>
      <c r="B37" s="256" t="str">
        <f ca="1">IF(A37="N",B36,IF(LEN(B36)&lt;&gt;1,"A",IFERROR(CHAR(CODE(LOOKUP(2,1/($B$6:OFFSET(B37,-1,0)&lt;&gt;""),$B$6:OFFSET(B37,-1,0)))+1),"A")))</f>
        <v>E</v>
      </c>
      <c r="C37" s="257">
        <f>'1-FTE Entry'!C18</f>
        <v>0</v>
      </c>
      <c r="D37" s="432">
        <f>'1-FTE Entry'!E18</f>
        <v>0</v>
      </c>
      <c r="E37" s="433" t="str">
        <f>IF('1-FTE Entry'!H18=0,"",'1-FTE Entry'!H18)</f>
        <v/>
      </c>
      <c r="F37" s="433" t="str">
        <f>IF('1-FTE Entry'!J18=0,"",'1-FTE Entry'!K18)</f>
        <v/>
      </c>
      <c r="G37" s="439">
        <f>'1-FTE Entry'!S18</f>
        <v>0</v>
      </c>
      <c r="H37" s="440">
        <f>'1-FTE Entry'!T18</f>
        <v>0</v>
      </c>
      <c r="I37" s="441">
        <f>'1-FTE Entry'!U18</f>
        <v>0</v>
      </c>
      <c r="J37" s="439">
        <f>'1-FTE Entry'!V18</f>
        <v>0</v>
      </c>
      <c r="K37" s="440">
        <f>'1-FTE Entry'!W18</f>
        <v>0</v>
      </c>
      <c r="L37" s="440">
        <f>'1-FTE Entry'!X18</f>
        <v>0</v>
      </c>
      <c r="M37" s="440">
        <f ca="1">IFERROR(IF(AND(SEARCH($B37,'1-FTE Entry'!$AJ$31)&gt;0,$C37&gt;0),'1-FTE Entry'!$D$31*SUM('1-FTE Entry'!$E$10:$E$24)/LEN('1-FTE Entry'!$AJ$31),0),0)</f>
        <v>0</v>
      </c>
      <c r="N37" s="441">
        <f ca="1">IF(OR(ISERROR(SEARCH($B37,'1-FTE Entry'!$AJ$49)),$C37=0),0,'1-FTE Entry'!$D$49*'1-FTE Entry'!$E$49/LEN('1-FTE Entry'!$AJ$49))
+IF(OR(ISERROR(SEARCH($B37,'1-FTE Entry'!#REF!)),$C37=0),0,'1-FTE Entry'!#REF!*'1-FTE Entry'!#REF!/LEN('1-FTE Entry'!#REF!))
+IF(OR(ISERROR(SEARCH($B37,'1-FTE Entry'!$AJ$51)),$C37=0),0,'1-FTE Entry'!$D$51*'1-FTE Entry'!$E$51/LEN('1-FTE Entry'!$AJ$51))
+IF(OR(ISERROR(SEARCH($B37,'1-FTE Entry'!$AJ$52)),$C37=0),0,'1-FTE Entry'!$D$52*'1-FTE Entry'!$E$52/LEN('1-FTE Entry'!$AJ$52))</f>
        <v>0</v>
      </c>
      <c r="O37" s="439">
        <f>'1-FTE Entry'!Y18</f>
        <v>0</v>
      </c>
      <c r="P37" s="440">
        <f>'1-FTE Entry'!Z18</f>
        <v>0</v>
      </c>
      <c r="Q37" s="441">
        <f ca="1">IF(OR(ISERROR(SEARCH($B37,'1-FTE Entry'!$AJ$44)),$C37=0),0,'1-FTE Entry'!$D$44*'1-FTE Entry'!$E$44/LEN('1-FTE Entry'!$AJ$44))
+IF(OR(ISERROR(SEARCH($B37,'1-FTE Entry'!$AJ$45)),$C37=0),0,'1-FTE Entry'!$D$45*'1-FTE Entry'!$E$45/LEN('1-FTE Entry'!$AJ$45))
+IF(OR(ISERROR(SEARCH($B37,'1-FTE Entry'!$AJ$46)),$C37=0),0,'1-FTE Entry'!$D$46*'1-FTE Entry'!$E$46/LEN('1-FTE Entry'!$AJ$46))
+IF(OR(ISERROR(SEARCH($B37,'1-FTE Entry'!$AJ$47)),$C37=0),0,'1-FTE Entry'!$D$47*'1-FTE Entry'!$E$47/LEN('1-FTE Entry'!$AJ$47))</f>
        <v>0</v>
      </c>
    </row>
    <row r="38" spans="1:17" x14ac:dyDescent="0.25">
      <c r="A38" s="109" t="str">
        <f>'1-FTE Entry'!A19</f>
        <v>N</v>
      </c>
      <c r="B38" s="256" t="str">
        <f ca="1">IF(A38="N",B37,IF(LEN(B37)&lt;&gt;1,"A",IFERROR(CHAR(CODE(LOOKUP(2,1/($B$6:OFFSET(B38,-1,0)&lt;&gt;""),$B$6:OFFSET(B38,-1,0)))+1),"A")))</f>
        <v>E</v>
      </c>
      <c r="C38" s="257">
        <f>'1-FTE Entry'!C19</f>
        <v>0</v>
      </c>
      <c r="D38" s="432">
        <f>'1-FTE Entry'!E19</f>
        <v>0</v>
      </c>
      <c r="E38" s="433" t="str">
        <f>IF('1-FTE Entry'!H19=0,"",'1-FTE Entry'!H19)</f>
        <v/>
      </c>
      <c r="F38" s="433" t="str">
        <f>IF('1-FTE Entry'!J19=0,"",'1-FTE Entry'!K19)</f>
        <v/>
      </c>
      <c r="G38" s="439">
        <f>'1-FTE Entry'!S19</f>
        <v>0</v>
      </c>
      <c r="H38" s="440">
        <f>'1-FTE Entry'!T19</f>
        <v>0</v>
      </c>
      <c r="I38" s="441">
        <f>'1-FTE Entry'!U19</f>
        <v>0</v>
      </c>
      <c r="J38" s="439">
        <f>'1-FTE Entry'!V19</f>
        <v>0</v>
      </c>
      <c r="K38" s="440">
        <f>'1-FTE Entry'!W19</f>
        <v>0</v>
      </c>
      <c r="L38" s="440">
        <f>'1-FTE Entry'!X19</f>
        <v>0</v>
      </c>
      <c r="M38" s="440">
        <f ca="1">IFERROR(IF(AND(SEARCH($B38,'1-FTE Entry'!$AJ$31)&gt;0,$C38&gt;0),'1-FTE Entry'!$D$31*SUM('1-FTE Entry'!$E$10:$E$24)/LEN('1-FTE Entry'!$AJ$31),0),0)</f>
        <v>0</v>
      </c>
      <c r="N38" s="441">
        <f ca="1">IF(OR(ISERROR(SEARCH($B38,'1-FTE Entry'!$AJ$49)),$C38=0),0,'1-FTE Entry'!$D$49*'1-FTE Entry'!$E$49/LEN('1-FTE Entry'!$AJ$49))
+IF(OR(ISERROR(SEARCH($B38,'1-FTE Entry'!#REF!)),$C38=0),0,'1-FTE Entry'!#REF!*'1-FTE Entry'!#REF!/LEN('1-FTE Entry'!#REF!))
+IF(OR(ISERROR(SEARCH($B38,'1-FTE Entry'!$AJ$51)),$C38=0),0,'1-FTE Entry'!$D$51*'1-FTE Entry'!$E$51/LEN('1-FTE Entry'!$AJ$51))
+IF(OR(ISERROR(SEARCH($B38,'1-FTE Entry'!$AJ$52)),$C38=0),0,'1-FTE Entry'!$D$52*'1-FTE Entry'!$E$52/LEN('1-FTE Entry'!$AJ$52))</f>
        <v>0</v>
      </c>
      <c r="O38" s="439">
        <f>'1-FTE Entry'!Y19</f>
        <v>0</v>
      </c>
      <c r="P38" s="440">
        <f>'1-FTE Entry'!Z19</f>
        <v>0</v>
      </c>
      <c r="Q38" s="441">
        <f ca="1">IF(OR(ISERROR(SEARCH($B38,'1-FTE Entry'!$AJ$44)),$C38=0),0,'1-FTE Entry'!$D$44*'1-FTE Entry'!$E$44/LEN('1-FTE Entry'!$AJ$44))
+IF(OR(ISERROR(SEARCH($B38,'1-FTE Entry'!$AJ$45)),$C38=0),0,'1-FTE Entry'!$D$45*'1-FTE Entry'!$E$45/LEN('1-FTE Entry'!$AJ$45))
+IF(OR(ISERROR(SEARCH($B38,'1-FTE Entry'!$AJ$46)),$C38=0),0,'1-FTE Entry'!$D$46*'1-FTE Entry'!$E$46/LEN('1-FTE Entry'!$AJ$46))
+IF(OR(ISERROR(SEARCH($B38,'1-FTE Entry'!$AJ$47)),$C38=0),0,'1-FTE Entry'!$D$47*'1-FTE Entry'!$E$47/LEN('1-FTE Entry'!$AJ$47))</f>
        <v>0</v>
      </c>
    </row>
    <row r="39" spans="1:17" x14ac:dyDescent="0.25">
      <c r="A39" s="109" t="str">
        <f>'1-FTE Entry'!A20</f>
        <v>N</v>
      </c>
      <c r="B39" s="256" t="str">
        <f ca="1">IF(A39="N",B38,IF(LEN(B38)&lt;&gt;1,"A",IFERROR(CHAR(CODE(LOOKUP(2,1/($B$6:OFFSET(B39,-1,0)&lt;&gt;""),$B$6:OFFSET(B39,-1,0)))+1),"A")))</f>
        <v>E</v>
      </c>
      <c r="C39" s="257">
        <f>'1-FTE Entry'!C20</f>
        <v>0</v>
      </c>
      <c r="D39" s="432">
        <f>'1-FTE Entry'!E20</f>
        <v>0</v>
      </c>
      <c r="E39" s="433" t="str">
        <f>IF('1-FTE Entry'!H20=0,"",'1-FTE Entry'!H20)</f>
        <v/>
      </c>
      <c r="F39" s="433" t="str">
        <f>IF('1-FTE Entry'!J20=0,"",'1-FTE Entry'!K20)</f>
        <v/>
      </c>
      <c r="G39" s="439">
        <f>'1-FTE Entry'!S20</f>
        <v>0</v>
      </c>
      <c r="H39" s="440">
        <f>'1-FTE Entry'!T20</f>
        <v>0</v>
      </c>
      <c r="I39" s="441">
        <f>'1-FTE Entry'!U20</f>
        <v>0</v>
      </c>
      <c r="J39" s="439">
        <f>'1-FTE Entry'!V20</f>
        <v>0</v>
      </c>
      <c r="K39" s="440">
        <f>'1-FTE Entry'!W20</f>
        <v>0</v>
      </c>
      <c r="L39" s="440">
        <f>'1-FTE Entry'!X20</f>
        <v>0</v>
      </c>
      <c r="M39" s="440">
        <f ca="1">IFERROR(IF(AND(SEARCH($B39,'1-FTE Entry'!$AJ$31)&gt;0,$C39&gt;0),'1-FTE Entry'!$D$31*SUM('1-FTE Entry'!$E$10:$E$24)/LEN('1-FTE Entry'!$AJ$31),0),0)</f>
        <v>0</v>
      </c>
      <c r="N39" s="441">
        <f ca="1">IF(OR(ISERROR(SEARCH($B39,'1-FTE Entry'!$AJ$49)),$C39=0),0,'1-FTE Entry'!$D$49*'1-FTE Entry'!$E$49/LEN('1-FTE Entry'!$AJ$49))
+IF(OR(ISERROR(SEARCH($B39,'1-FTE Entry'!#REF!)),$C39=0),0,'1-FTE Entry'!#REF!*'1-FTE Entry'!#REF!/LEN('1-FTE Entry'!#REF!))
+IF(OR(ISERROR(SEARCH($B39,'1-FTE Entry'!$AJ$51)),$C39=0),0,'1-FTE Entry'!$D$51*'1-FTE Entry'!$E$51/LEN('1-FTE Entry'!$AJ$51))
+IF(OR(ISERROR(SEARCH($B39,'1-FTE Entry'!$AJ$52)),$C39=0),0,'1-FTE Entry'!$D$52*'1-FTE Entry'!$E$52/LEN('1-FTE Entry'!$AJ$52))</f>
        <v>0</v>
      </c>
      <c r="O39" s="439">
        <f>'1-FTE Entry'!Y20</f>
        <v>0</v>
      </c>
      <c r="P39" s="440">
        <f>'1-FTE Entry'!Z20</f>
        <v>0</v>
      </c>
      <c r="Q39" s="441">
        <f ca="1">IF(OR(ISERROR(SEARCH($B39,'1-FTE Entry'!$AJ$44)),$C39=0),0,'1-FTE Entry'!$D$44*'1-FTE Entry'!$E$44/LEN('1-FTE Entry'!$AJ$44))
+IF(OR(ISERROR(SEARCH($B39,'1-FTE Entry'!$AJ$45)),$C39=0),0,'1-FTE Entry'!$D$45*'1-FTE Entry'!$E$45/LEN('1-FTE Entry'!$AJ$45))
+IF(OR(ISERROR(SEARCH($B39,'1-FTE Entry'!$AJ$46)),$C39=0),0,'1-FTE Entry'!$D$46*'1-FTE Entry'!$E$46/LEN('1-FTE Entry'!$AJ$46))
+IF(OR(ISERROR(SEARCH($B39,'1-FTE Entry'!$AJ$47)),$C39=0),0,'1-FTE Entry'!$D$47*'1-FTE Entry'!$E$47/LEN('1-FTE Entry'!$AJ$47))</f>
        <v>0</v>
      </c>
    </row>
    <row r="40" spans="1:17" x14ac:dyDescent="0.25">
      <c r="A40" s="109" t="str">
        <f>'1-FTE Entry'!A21</f>
        <v>N</v>
      </c>
      <c r="B40" s="256" t="str">
        <f ca="1">IF(A40="N",B39,IF(LEN(B39)&lt;&gt;1,"A",IFERROR(CHAR(CODE(LOOKUP(2,1/($B$6:OFFSET(B40,-1,0)&lt;&gt;""),$B$6:OFFSET(B40,-1,0)))+1),"A")))</f>
        <v>E</v>
      </c>
      <c r="C40" s="257">
        <f>'1-FTE Entry'!C21</f>
        <v>0</v>
      </c>
      <c r="D40" s="432">
        <f>'1-FTE Entry'!E21</f>
        <v>0</v>
      </c>
      <c r="E40" s="433" t="str">
        <f>IF('1-FTE Entry'!H21=0,"",'1-FTE Entry'!H21)</f>
        <v/>
      </c>
      <c r="F40" s="433" t="str">
        <f>IF('1-FTE Entry'!J21=0,"",'1-FTE Entry'!K21)</f>
        <v/>
      </c>
      <c r="G40" s="439">
        <f>'1-FTE Entry'!S21</f>
        <v>0</v>
      </c>
      <c r="H40" s="440">
        <f>'1-FTE Entry'!T21</f>
        <v>0</v>
      </c>
      <c r="I40" s="441">
        <f>'1-FTE Entry'!U21</f>
        <v>0</v>
      </c>
      <c r="J40" s="439">
        <f>'1-FTE Entry'!V21</f>
        <v>0</v>
      </c>
      <c r="K40" s="440">
        <f>'1-FTE Entry'!W21</f>
        <v>0</v>
      </c>
      <c r="L40" s="440">
        <f>'1-FTE Entry'!X21</f>
        <v>0</v>
      </c>
      <c r="M40" s="440">
        <f ca="1">IFERROR(IF(AND(SEARCH($B40,'1-FTE Entry'!$AJ$31)&gt;0,$C40&gt;0),'1-FTE Entry'!$D$31*SUM('1-FTE Entry'!$E$10:$E$24)/LEN('1-FTE Entry'!$AJ$31),0),0)</f>
        <v>0</v>
      </c>
      <c r="N40" s="441">
        <f ca="1">IF(OR(ISERROR(SEARCH($B40,'1-FTE Entry'!$AJ$49)),$C40=0),0,'1-FTE Entry'!$D$49*'1-FTE Entry'!$E$49/LEN('1-FTE Entry'!$AJ$49))
+IF(OR(ISERROR(SEARCH($B40,'1-FTE Entry'!#REF!)),$C40=0),0,'1-FTE Entry'!#REF!*'1-FTE Entry'!#REF!/LEN('1-FTE Entry'!#REF!))
+IF(OR(ISERROR(SEARCH($B40,'1-FTE Entry'!$AJ$51)),$C40=0),0,'1-FTE Entry'!$D$51*'1-FTE Entry'!$E$51/LEN('1-FTE Entry'!$AJ$51))
+IF(OR(ISERROR(SEARCH($B40,'1-FTE Entry'!$AJ$52)),$C40=0),0,'1-FTE Entry'!$D$52*'1-FTE Entry'!$E$52/LEN('1-FTE Entry'!$AJ$52))</f>
        <v>0</v>
      </c>
      <c r="O40" s="439">
        <f>'1-FTE Entry'!Y21</f>
        <v>0</v>
      </c>
      <c r="P40" s="440">
        <f>'1-FTE Entry'!Z21</f>
        <v>0</v>
      </c>
      <c r="Q40" s="441">
        <f ca="1">IF(OR(ISERROR(SEARCH($B40,'1-FTE Entry'!$AJ$44)),$C40=0),0,'1-FTE Entry'!$D$44*'1-FTE Entry'!$E$44/LEN('1-FTE Entry'!$AJ$44))
+IF(OR(ISERROR(SEARCH($B40,'1-FTE Entry'!$AJ$45)),$C40=0),0,'1-FTE Entry'!$D$45*'1-FTE Entry'!$E$45/LEN('1-FTE Entry'!$AJ$45))
+IF(OR(ISERROR(SEARCH($B40,'1-FTE Entry'!$AJ$46)),$C40=0),0,'1-FTE Entry'!$D$46*'1-FTE Entry'!$E$46/LEN('1-FTE Entry'!$AJ$46))
+IF(OR(ISERROR(SEARCH($B40,'1-FTE Entry'!$AJ$47)),$C40=0),0,'1-FTE Entry'!$D$47*'1-FTE Entry'!$E$47/LEN('1-FTE Entry'!$AJ$47))</f>
        <v>0</v>
      </c>
    </row>
    <row r="41" spans="1:17" x14ac:dyDescent="0.25">
      <c r="A41" s="109" t="str">
        <f>'1-FTE Entry'!A22</f>
        <v>N</v>
      </c>
      <c r="B41" s="256" t="str">
        <f ca="1">IF(A41="N",B40,IF(LEN(B40)&lt;&gt;1,"A",IFERROR(CHAR(CODE(LOOKUP(2,1/($B$6:OFFSET(B41,-1,0)&lt;&gt;""),$B$6:OFFSET(B41,-1,0)))+1),"A")))</f>
        <v>E</v>
      </c>
      <c r="C41" s="257">
        <f>'1-FTE Entry'!C22</f>
        <v>0</v>
      </c>
      <c r="D41" s="432">
        <f>'1-FTE Entry'!E22</f>
        <v>0</v>
      </c>
      <c r="E41" s="433" t="str">
        <f>IF('1-FTE Entry'!H22=0,"",'1-FTE Entry'!H22)</f>
        <v/>
      </c>
      <c r="F41" s="433" t="str">
        <f>IF('1-FTE Entry'!J22=0,"",'1-FTE Entry'!K22)</f>
        <v/>
      </c>
      <c r="G41" s="439">
        <f>'1-FTE Entry'!S22</f>
        <v>0</v>
      </c>
      <c r="H41" s="440">
        <f>'1-FTE Entry'!T22</f>
        <v>0</v>
      </c>
      <c r="I41" s="441">
        <f>'1-FTE Entry'!U22</f>
        <v>0</v>
      </c>
      <c r="J41" s="439">
        <f>'1-FTE Entry'!V22</f>
        <v>0</v>
      </c>
      <c r="K41" s="440">
        <f>'1-FTE Entry'!W22</f>
        <v>0</v>
      </c>
      <c r="L41" s="440">
        <f>'1-FTE Entry'!X22</f>
        <v>0</v>
      </c>
      <c r="M41" s="440">
        <f ca="1">IFERROR(IF(AND(SEARCH($B41,'1-FTE Entry'!$AJ$31)&gt;0,$C41&gt;0),'1-FTE Entry'!$D$31*SUM('1-FTE Entry'!$E$10:$E$24)/LEN('1-FTE Entry'!$AJ$31),0),0)</f>
        <v>0</v>
      </c>
      <c r="N41" s="441">
        <f ca="1">IF(OR(ISERROR(SEARCH($B41,'1-FTE Entry'!$AJ$49)),$C41=0),0,'1-FTE Entry'!$D$49*'1-FTE Entry'!$E$49/LEN('1-FTE Entry'!$AJ$49))
+IF(OR(ISERROR(SEARCH($B41,'1-FTE Entry'!#REF!)),$C41=0),0,'1-FTE Entry'!#REF!*'1-FTE Entry'!#REF!/LEN('1-FTE Entry'!#REF!))
+IF(OR(ISERROR(SEARCH($B41,'1-FTE Entry'!$AJ$51)),$C41=0),0,'1-FTE Entry'!$D$51*'1-FTE Entry'!$E$51/LEN('1-FTE Entry'!$AJ$51))
+IF(OR(ISERROR(SEARCH($B41,'1-FTE Entry'!$AJ$52)),$C41=0),0,'1-FTE Entry'!$D$52*'1-FTE Entry'!$E$52/LEN('1-FTE Entry'!$AJ$52))</f>
        <v>0</v>
      </c>
      <c r="O41" s="439">
        <f>'1-FTE Entry'!Y22</f>
        <v>0</v>
      </c>
      <c r="P41" s="440">
        <f>'1-FTE Entry'!Z22</f>
        <v>0</v>
      </c>
      <c r="Q41" s="441">
        <f ca="1">IF(OR(ISERROR(SEARCH($B41,'1-FTE Entry'!$AJ$44)),$C41=0),0,'1-FTE Entry'!$D$44*'1-FTE Entry'!$E$44/LEN('1-FTE Entry'!$AJ$44))
+IF(OR(ISERROR(SEARCH($B41,'1-FTE Entry'!$AJ$45)),$C41=0),0,'1-FTE Entry'!$D$45*'1-FTE Entry'!$E$45/LEN('1-FTE Entry'!$AJ$45))
+IF(OR(ISERROR(SEARCH($B41,'1-FTE Entry'!$AJ$46)),$C41=0),0,'1-FTE Entry'!$D$46*'1-FTE Entry'!$E$46/LEN('1-FTE Entry'!$AJ$46))
+IF(OR(ISERROR(SEARCH($B41,'1-FTE Entry'!$AJ$47)),$C41=0),0,'1-FTE Entry'!$D$47*'1-FTE Entry'!$E$47/LEN('1-FTE Entry'!$AJ$47))</f>
        <v>0</v>
      </c>
    </row>
    <row r="42" spans="1:17" x14ac:dyDescent="0.25">
      <c r="A42" s="109" t="str">
        <f>'1-FTE Entry'!A23</f>
        <v>N</v>
      </c>
      <c r="B42" s="256" t="str">
        <f ca="1">IF(A42="N",B41,IF(LEN(B41)&lt;&gt;1,"A",IFERROR(CHAR(CODE(LOOKUP(2,1/($B$6:OFFSET(B42,-1,0)&lt;&gt;""),$B$6:OFFSET(B42,-1,0)))+1),"A")))</f>
        <v>E</v>
      </c>
      <c r="C42" s="257">
        <f>'1-FTE Entry'!C23</f>
        <v>0</v>
      </c>
      <c r="D42" s="432">
        <f>'1-FTE Entry'!E23</f>
        <v>0</v>
      </c>
      <c r="E42" s="433" t="str">
        <f>IF('1-FTE Entry'!H23=0,"",'1-FTE Entry'!H23)</f>
        <v/>
      </c>
      <c r="F42" s="433" t="str">
        <f>IF('1-FTE Entry'!J23=0,"",'1-FTE Entry'!K23)</f>
        <v/>
      </c>
      <c r="G42" s="439">
        <f>'1-FTE Entry'!S23</f>
        <v>0</v>
      </c>
      <c r="H42" s="440">
        <f>'1-FTE Entry'!T23</f>
        <v>0</v>
      </c>
      <c r="I42" s="441">
        <f>'1-FTE Entry'!U23</f>
        <v>0</v>
      </c>
      <c r="J42" s="439">
        <f>'1-FTE Entry'!V23</f>
        <v>0</v>
      </c>
      <c r="K42" s="440">
        <f>'1-FTE Entry'!W23</f>
        <v>0</v>
      </c>
      <c r="L42" s="440">
        <f>'1-FTE Entry'!X23</f>
        <v>0</v>
      </c>
      <c r="M42" s="440">
        <f ca="1">IFERROR(IF(AND(SEARCH($B42,'1-FTE Entry'!$AJ$31)&gt;0,$C42&gt;0),'1-FTE Entry'!$D$31*SUM('1-FTE Entry'!$E$10:$E$24)/LEN('1-FTE Entry'!$AJ$31),0),0)</f>
        <v>0</v>
      </c>
      <c r="N42" s="441">
        <f ca="1">IF(OR(ISERROR(SEARCH($B42,'1-FTE Entry'!$AJ$49)),$C42=0),0,'1-FTE Entry'!$D$49*'1-FTE Entry'!$E$49/LEN('1-FTE Entry'!$AJ$49))
+IF(OR(ISERROR(SEARCH($B42,'1-FTE Entry'!#REF!)),$C42=0),0,'1-FTE Entry'!#REF!*'1-FTE Entry'!#REF!/LEN('1-FTE Entry'!#REF!))
+IF(OR(ISERROR(SEARCH($B42,'1-FTE Entry'!$AJ$51)),$C42=0),0,'1-FTE Entry'!$D$51*'1-FTE Entry'!$E$51/LEN('1-FTE Entry'!$AJ$51))
+IF(OR(ISERROR(SEARCH($B42,'1-FTE Entry'!$AJ$52)),$C42=0),0,'1-FTE Entry'!$D$52*'1-FTE Entry'!$E$52/LEN('1-FTE Entry'!$AJ$52))</f>
        <v>0</v>
      </c>
      <c r="O42" s="439">
        <f>'1-FTE Entry'!Y23</f>
        <v>0</v>
      </c>
      <c r="P42" s="440">
        <f>'1-FTE Entry'!Z23</f>
        <v>0</v>
      </c>
      <c r="Q42" s="441">
        <f ca="1">IF(OR(ISERROR(SEARCH($B42,'1-FTE Entry'!$AJ$44)),$C42=0),0,'1-FTE Entry'!$D$44*'1-FTE Entry'!$E$44/LEN('1-FTE Entry'!$AJ$44))
+IF(OR(ISERROR(SEARCH($B42,'1-FTE Entry'!$AJ$45)),$C42=0),0,'1-FTE Entry'!$D$45*'1-FTE Entry'!$E$45/LEN('1-FTE Entry'!$AJ$45))
+IF(OR(ISERROR(SEARCH($B42,'1-FTE Entry'!$AJ$46)),$C42=0),0,'1-FTE Entry'!$D$46*'1-FTE Entry'!$E$46/LEN('1-FTE Entry'!$AJ$46))
+IF(OR(ISERROR(SEARCH($B42,'1-FTE Entry'!$AJ$47)),$C42=0),0,'1-FTE Entry'!$D$47*'1-FTE Entry'!$E$47/LEN('1-FTE Entry'!$AJ$47))</f>
        <v>0</v>
      </c>
    </row>
    <row r="43" spans="1:17" x14ac:dyDescent="0.25">
      <c r="A43" s="109" t="str">
        <f>'1-FTE Entry'!A24</f>
        <v>N</v>
      </c>
      <c r="B43" s="258" t="str">
        <f ca="1">IF(A43="N",B42,IF(LEN(B42)&lt;&gt;1,"A",IFERROR(CHAR(CODE(LOOKUP(2,1/($B$6:OFFSET(B43,-1,0)&lt;&gt;""),$B$6:OFFSET(B43,-1,0)))+1),"A")))</f>
        <v>E</v>
      </c>
      <c r="C43" s="259">
        <f>'1-FTE Entry'!C24</f>
        <v>0</v>
      </c>
      <c r="D43" s="434">
        <f>'1-FTE Entry'!E24</f>
        <v>0</v>
      </c>
      <c r="E43" s="435" t="str">
        <f>IF('1-FTE Entry'!H24=0,"",'1-FTE Entry'!H24)</f>
        <v/>
      </c>
      <c r="F43" s="435" t="str">
        <f>IF('1-FTE Entry'!J24=0,"",'1-FTE Entry'!K24)</f>
        <v/>
      </c>
      <c r="G43" s="442">
        <f>'1-FTE Entry'!S24</f>
        <v>0</v>
      </c>
      <c r="H43" s="443">
        <f>'1-FTE Entry'!T24</f>
        <v>0</v>
      </c>
      <c r="I43" s="444">
        <f>'1-FTE Entry'!U24</f>
        <v>0</v>
      </c>
      <c r="J43" s="442">
        <f>'1-FTE Entry'!V24</f>
        <v>0</v>
      </c>
      <c r="K43" s="443">
        <f>'1-FTE Entry'!W24</f>
        <v>0</v>
      </c>
      <c r="L43" s="443">
        <f>'1-FTE Entry'!X24</f>
        <v>0</v>
      </c>
      <c r="M43" s="443">
        <f ca="1">IFERROR(IF(AND(SEARCH($B43,'1-FTE Entry'!$AJ$31)&gt;0,$C43&gt;0),'1-FTE Entry'!$D$31*SUM('1-FTE Entry'!$E$10:$E$24)/LEN('1-FTE Entry'!$AJ$31),0),0)</f>
        <v>0</v>
      </c>
      <c r="N43" s="444">
        <f ca="1">IF(OR(ISERROR(SEARCH($B43,'1-FTE Entry'!$AJ$49)),$C43=0),0,'1-FTE Entry'!$D$49*'1-FTE Entry'!$E$49/LEN('1-FTE Entry'!$AJ$49))
+IF(OR(ISERROR(SEARCH($B43,'1-FTE Entry'!#REF!)),$C43=0),0,'1-FTE Entry'!#REF!*'1-FTE Entry'!#REF!/LEN('1-FTE Entry'!#REF!))
+IF(OR(ISERROR(SEARCH($B43,'1-FTE Entry'!$AJ$51)),$C43=0),0,'1-FTE Entry'!$D$51*'1-FTE Entry'!$E$51/LEN('1-FTE Entry'!$AJ$51))
+IF(OR(ISERROR(SEARCH($B43,'1-FTE Entry'!$AJ$52)),$C43=0),0,'1-FTE Entry'!$D$52*'1-FTE Entry'!$E$52/LEN('1-FTE Entry'!$AJ$52))</f>
        <v>0</v>
      </c>
      <c r="O43" s="442">
        <f>'1-FTE Entry'!Y24</f>
        <v>0</v>
      </c>
      <c r="P43" s="443">
        <f>'1-FTE Entry'!Z24</f>
        <v>0</v>
      </c>
      <c r="Q43" s="444">
        <f ca="1">IF(OR(ISERROR(SEARCH($B43,'1-FTE Entry'!$AJ$44)),$C43=0),0,'1-FTE Entry'!$D$44*'1-FTE Entry'!$E$44/LEN('1-FTE Entry'!$AJ$44))
+IF(OR(ISERROR(SEARCH($B43,'1-FTE Entry'!$AJ$45)),$C43=0),0,'1-FTE Entry'!$D$45*'1-FTE Entry'!$E$45/LEN('1-FTE Entry'!$AJ$45))
+IF(OR(ISERROR(SEARCH($B43,'1-FTE Entry'!$AJ$46)),$C43=0),0,'1-FTE Entry'!$D$46*'1-FTE Entry'!$E$46/LEN('1-FTE Entry'!$AJ$46))
+IF(OR(ISERROR(SEARCH($B43,'1-FTE Entry'!$AJ$47)),$C43=0),0,'1-FTE Entry'!$D$47*'1-FTE Entry'!$E$47/LEN('1-FTE Entry'!$AJ$47))</f>
        <v>0</v>
      </c>
    </row>
    <row r="44" spans="1:17" x14ac:dyDescent="0.25">
      <c r="A44" s="110"/>
      <c r="B44" s="174"/>
    </row>
  </sheetData>
  <mergeCells count="5">
    <mergeCell ref="O27:Q27"/>
    <mergeCell ref="J27:N27"/>
    <mergeCell ref="B27:F27"/>
    <mergeCell ref="G27:I27"/>
    <mergeCell ref="C2:H2"/>
  </mergeCells>
  <conditionalFormatting sqref="B28:B44">
    <cfRule type="expression" dxfId="20" priority="2">
      <formula>A28="N"</formula>
    </cfRule>
  </conditionalFormatting>
  <dataValidations xWindow="1581" yWindow="333" count="2">
    <dataValidation allowBlank="1" showInputMessage="1" showErrorMessage="1" prompt="This field pulls from the FTE Entry Tab.  Toggle Y/N on that tab to include/exlcude FTE from the analysis." sqref="A28:A43"/>
    <dataValidation allowBlank="1" showInputMessage="1" showErrorMessage="1" prompt="Toggle this field (Y/N) to include or exclude a row from the analysis. Excluded rows will be grayed out and shown in striketype" sqref="A44"/>
  </dataValidations>
  <pageMargins left="0.7" right="0.7" top="0.75" bottom="0.75" header="0.3" footer="0.3"/>
  <pageSetup scale="70" fitToWidth="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Instructions+Tips</vt:lpstr>
      <vt:lpstr>1-FTE Entry</vt:lpstr>
      <vt:lpstr>2-Expenditures</vt:lpstr>
      <vt:lpstr>3-Fund Source (Formulaic)</vt:lpstr>
      <vt:lpstr>3-Fund Source (Manual)</vt:lpstr>
      <vt:lpstr>Additional Line Item Detail</vt:lpstr>
      <vt:lpstr>Calculations</vt:lpstr>
      <vt:lpstr>Fee Revenue</vt:lpstr>
      <vt:lpstr>FTE Costs (Ref. Only)</vt:lpstr>
      <vt:lpstr>Salary and Cost Data</vt:lpstr>
      <vt:lpstr>3 - Funding Source (Alt.1)</vt:lpstr>
      <vt:lpstr>'1-FTE Entry'!Print_Area</vt:lpstr>
      <vt:lpstr>'2-Expenditures'!Print_Area</vt:lpstr>
      <vt:lpstr>'3 - Funding Source (Alt.1)'!Print_Area</vt:lpstr>
      <vt:lpstr>'3-Fund Source (Formulaic)'!Print_Area</vt:lpstr>
      <vt:lpstr>'3-Fund Source (Manual)'!Print_Area</vt:lpstr>
      <vt:lpstr>'Additional Line Item Detail'!Print_Area</vt:lpstr>
      <vt:lpstr>Calculations!Print_Area</vt:lpstr>
      <vt:lpstr>'Fee Revenue'!Print_Area</vt:lpstr>
      <vt:lpstr>'FTE Costs (Ref. Only)'!Print_Area</vt:lpstr>
      <vt:lpstr>'Instructions+Tips'!Print_Area</vt:lpstr>
      <vt:lpstr>'1-FTE Entry'!Print_Titles</vt:lpstr>
      <vt:lpstr>'2-Expenditures'!Print_Titles</vt:lpstr>
      <vt:lpstr>'Fee Revenue'!Print_Titles</vt:lpstr>
      <vt:lpstr>'FTE Costs (Ref. Only)'!Print_Titles</vt:lpstr>
    </vt:vector>
  </TitlesOfParts>
  <Company>Colorado General Assembly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McLaughlin</dc:creator>
  <cp:lastModifiedBy>Marie Garcia</cp:lastModifiedBy>
  <cp:lastPrinted>2024-01-04T19:27:27Z</cp:lastPrinted>
  <dcterms:created xsi:type="dcterms:W3CDTF">2023-08-23T19:50:37Z</dcterms:created>
  <dcterms:modified xsi:type="dcterms:W3CDTF">2025-01-10T18:10:52Z</dcterms:modified>
</cp:coreProperties>
</file>